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80" windowHeight="11850" tabRatio="1000" activeTab="1"/>
  </bookViews>
  <sheets>
    <sheet name="琉球新報20.07.01" sheetId="1" r:id="rId1"/>
    <sheet name="　沖縄タイムス 20.07.01　" sheetId="2" r:id="rId2"/>
    <sheet name="八重山日報" sheetId="3" state="hidden" r:id="rId3"/>
    <sheet name="宮古毎日" sheetId="4" state="hidden" r:id="rId4"/>
    <sheet name="宮古新報 H30.8　" sheetId="5" state="hidden" r:id="rId5"/>
    <sheet name="市郡集計表" sheetId="6" state="hidden" r:id="rId6"/>
    <sheet name="八重山毎日H30.3" sheetId="7" state="hidden" r:id="rId7"/>
    <sheet name="集計表" sheetId="8" state="hidden" r:id="rId8"/>
  </sheets>
  <definedNames>
    <definedName name="_xlnm.Print_Area" localSheetId="1">'　沖縄タイムス 20.07.01　'!$A$1:$P$282</definedName>
    <definedName name="_xlnm.Print_Area" localSheetId="2">'八重山日報'!$A$1:$Q$36</definedName>
    <definedName name="_xlnm.Print_Area" localSheetId="0">'琉球新報20.07.01'!$A$1:$P$283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rFont val="ＭＳ Ｐゴシック"/>
            <family val="3"/>
          </rPr>
          <t>Ｈ18年4月より
上田団地を吸収
H30.6.1～
渡橋名団地を吸収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>Ｈ２２．１より、平和台を吸収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 xml:space="preserve">Ｈ25.3より
有津（１）を吸収
</t>
        </r>
        <r>
          <rPr>
            <b/>
            <sz val="9"/>
            <rFont val="ＭＳ Ｐゴシック"/>
            <family val="3"/>
          </rPr>
          <t xml:space="preserve">
2019.4.1～
長浜原を統合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sz val="9"/>
            <rFont val="ＭＳ Ｐゴシック"/>
            <family val="3"/>
          </rPr>
          <t>Ｈ２６．６より
沖縄大里へ一部譲渡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Ｈ２７．１２.１より
なかばるを吸収
２０１９．１．１より
美里原販売店へ統合廃店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sz val="9"/>
            <rFont val="ＭＳ Ｐゴシック"/>
            <family val="3"/>
          </rPr>
          <t>Ｈ２７．４より
田場（2）･赤野を吸収
Ｈ２７．８より
具志川北を吸収
Ｈ３０．１０より
具志川西原を吸収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3">
      <text>
        <r>
          <rPr>
            <b/>
            <sz val="9"/>
            <rFont val="ＭＳ Ｐゴシック"/>
            <family val="3"/>
          </rPr>
          <t>Ｈ30.6.1～
上田へ統合廃店</t>
        </r>
      </text>
    </comment>
    <comment ref="N82" authorId="3">
      <text>
        <r>
          <rPr>
            <sz val="9"/>
            <rFont val="ＭＳ Ｐゴシック"/>
            <family val="3"/>
          </rPr>
          <t xml:space="preserve">２０１９．１．１より
コザ高通販売店を統合
</t>
        </r>
        <r>
          <rPr>
            <b/>
            <sz val="9"/>
            <rFont val="ＭＳ Ｐゴシック"/>
            <family val="3"/>
          </rPr>
          <t>2019.4.1より
美里原から店名変更</t>
        </r>
      </text>
    </comment>
    <comment ref="F64" authorId="3">
      <text>
        <r>
          <rPr>
            <b/>
            <sz val="9"/>
            <rFont val="ＭＳ Ｐゴシック"/>
            <family val="3"/>
          </rPr>
          <t>Ｈ31.2.1～
志真志へ統合し廃店</t>
        </r>
      </text>
    </comment>
    <comment ref="J199" authorId="3">
      <text>
        <r>
          <rPr>
            <b/>
            <sz val="9"/>
            <rFont val="ＭＳ Ｐゴシック"/>
            <family val="3"/>
          </rPr>
          <t>2019.4.1～　
廃店
名護直送へ統合</t>
        </r>
      </text>
    </comment>
    <comment ref="F36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19.12.1より、公栄団地より店名変更
浦添当山を吸収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Ｈ30.10～
東照間へ一部分割
Ｈ30.11～
東照間へ一部分割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
Ｈ30.6.1～
廃店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
H30.6.1～
廃店
西崎東へ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</t>
        </r>
      </text>
    </comment>
    <comment ref="B150" authorId="0">
      <text>
        <r>
          <rPr>
            <sz val="9"/>
            <rFont val="ＭＳ Ｐゴシック"/>
            <family val="3"/>
          </rPr>
          <t>Ｈ31.3～
エリア大幅変更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sz val="9"/>
            <rFont val="ＭＳ Ｐゴシック"/>
            <family val="3"/>
          </rPr>
          <t xml:space="preserve">Ｈ26.4～
押川を吸収
Ｈ31.3～
安根を吸収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sz val="9"/>
            <rFont val="ＭＳ Ｐゴシック"/>
            <family val="3"/>
          </rPr>
          <t xml:space="preserve">Ｈ２６．１０より、城山団地を統合
</t>
        </r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
識名と国場を統合し、
識名・国場へ名称変更
Ｈ28.9より、
識名・国場を名称変更し、
国場へ　一部を識名へ
識名を新設し、識名・国場の
一部を吸収
</t>
        </r>
        <r>
          <rPr>
            <b/>
            <sz val="9"/>
            <color indexed="10"/>
            <rFont val="ＭＳ Ｐゴシック"/>
            <family val="3"/>
          </rPr>
          <t>Ｈ30.10より、
識名を吸収し、
国場から名称変更。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
Ｈ３１．７より、一部譲渡して新店古島（２）新設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 xml:space="preserve">Ｈ29.4より、愛知の一部を吸収
Ｈ29.10より、中原から店名変更
</t>
        </r>
        <r>
          <rPr>
            <b/>
            <sz val="9"/>
            <rFont val="ＭＳ Ｐゴシック"/>
            <family val="3"/>
          </rPr>
          <t xml:space="preserve">
Ｈ30.6.1～
志真志から一部吸収
Ｒ１．８より、中原愛知より
愛知・長田西へ変更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Ｒ１．８より、野嵩より、野高・中原へ変更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  <comment ref="J30" authorId="2">
      <text>
        <r>
          <rPr>
            <sz val="9"/>
            <rFont val="ＭＳ Ｐゴシック"/>
            <family val="3"/>
          </rPr>
          <t>H30.6.1～
吸収
浜川団地から</t>
        </r>
      </text>
    </comment>
    <comment ref="F55" authorId="2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Ｈ30.6.1～
廃店
</t>
        </r>
      </text>
    </comment>
    <comment ref="F114" authorId="2">
      <text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1" authorId="0">
      <text>
        <r>
          <rPr>
            <sz val="9"/>
            <rFont val="ＭＳ Ｐゴシック"/>
            <family val="3"/>
          </rPr>
          <t>Ｈ30.10～
上照間の一部を吸収
Ｈ30.11～
上照間の一部を吸収</t>
        </r>
      </text>
    </comment>
    <comment ref="B198" authorId="2">
      <text>
        <r>
          <rPr>
            <sz val="9"/>
            <rFont val="ＭＳ Ｐゴシック"/>
            <family val="3"/>
          </rPr>
          <t>Ｈ30.10～
大木及び楚辺へ譲渡</t>
        </r>
      </text>
    </comment>
    <comment ref="B187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B188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N62" authorId="2">
      <text>
        <r>
          <rPr>
            <b/>
            <sz val="9"/>
            <rFont val="ＭＳ Ｐゴシック"/>
            <family val="3"/>
          </rPr>
          <t>Ｈ31.02.01～
仲程を吸収</t>
        </r>
      </text>
    </comment>
    <comment ref="N64" authorId="2">
      <text>
        <r>
          <rPr>
            <b/>
            <sz val="9"/>
            <rFont val="ＭＳ Ｐゴシック"/>
            <family val="3"/>
          </rPr>
          <t>Ｈ31.2～
大里南HCへ統合</t>
        </r>
      </text>
    </comment>
    <comment ref="B153" authorId="2">
      <text>
        <r>
          <rPr>
            <sz val="9"/>
            <rFont val="ＭＳ Ｐゴシック"/>
            <family val="3"/>
          </rPr>
          <t>Ｈ31.3～　新設</t>
        </r>
      </text>
    </comment>
    <comment ref="B152" authorId="2">
      <text>
        <r>
          <rPr>
            <sz val="9"/>
            <rFont val="ＭＳ Ｐゴシック"/>
            <family val="3"/>
          </rPr>
          <t>Ｈ31.3～　廃店</t>
        </r>
      </text>
    </comment>
    <comment ref="B154" authorId="2">
      <text>
        <r>
          <rPr>
            <sz val="9"/>
            <rFont val="ＭＳ Ｐゴシック"/>
            <family val="3"/>
          </rPr>
          <t>Ｈ31.3～　新設
旧北谷西エリア</t>
        </r>
      </text>
    </comment>
    <comment ref="N86" authorId="2">
      <text>
        <r>
          <rPr>
            <sz val="9"/>
            <rFont val="ＭＳ Ｐゴシック"/>
            <family val="3"/>
          </rPr>
          <t>Ｈ31.3～　廃店
米原へ移譲</t>
        </r>
      </text>
    </comment>
    <comment ref="J138" authorId="2">
      <text>
        <r>
          <rPr>
            <sz val="9"/>
            <rFont val="ＭＳ Ｐゴシック"/>
            <family val="3"/>
          </rPr>
          <t>Ｈ31.3～
県営大原団地を吸収</t>
        </r>
      </text>
    </comment>
    <comment ref="N200" authorId="2">
      <text>
        <r>
          <rPr>
            <sz val="9"/>
            <rFont val="ＭＳ Ｐゴシック"/>
            <family val="3"/>
          </rPr>
          <t>H31.3～　廃店
大宜味直送へ</t>
        </r>
      </text>
    </comment>
    <comment ref="F8" authorId="0">
      <text>
        <r>
          <rPr>
            <b/>
            <sz val="9"/>
            <rFont val="ＭＳ Ｐゴシック"/>
            <family val="3"/>
          </rPr>
          <t>Ｈ３１．７より、真嘉比より、一部吸収して新店新設
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<sst xmlns="http://schemas.openxmlformats.org/spreadsheetml/2006/main" count="2054" uniqueCount="1663">
  <si>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</si>
  <si>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</si>
  <si>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</si>
  <si>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</si>
  <si>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</si>
  <si>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</si>
  <si>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</si>
  <si>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</si>
  <si>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</si>
  <si>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</si>
  <si>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</si>
  <si>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</si>
  <si>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</si>
  <si>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</si>
  <si>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</si>
  <si>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</si>
  <si>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</si>
  <si>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</si>
  <si>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</si>
  <si>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</si>
  <si>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</si>
  <si>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</si>
  <si>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</si>
  <si>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</si>
  <si>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</si>
  <si>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</si>
  <si>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</si>
  <si>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</si>
  <si>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</si>
  <si>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</si>
  <si>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</si>
  <si>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</si>
  <si>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</si>
  <si>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</si>
  <si>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</si>
  <si>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</si>
  <si>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</si>
  <si>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</si>
  <si>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</si>
  <si>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</si>
  <si>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</si>
  <si>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</si>
  <si>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</si>
  <si>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</si>
  <si>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</si>
  <si>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</si>
  <si>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</si>
  <si>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</si>
  <si>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</si>
  <si>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</si>
  <si>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</si>
  <si>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</si>
  <si>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</si>
  <si>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</si>
  <si>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</si>
  <si>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</si>
  <si>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</si>
  <si>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</si>
  <si>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</si>
  <si>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</si>
  <si>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</si>
  <si>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</si>
  <si>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</si>
  <si>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</si>
  <si>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</si>
  <si>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</si>
  <si>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</si>
  <si>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</si>
  <si>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</si>
  <si>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</si>
  <si>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</si>
  <si>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</si>
  <si>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</si>
  <si>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</si>
  <si>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</si>
  <si>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</si>
  <si>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</si>
  <si>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</si>
  <si>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</si>
  <si>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</si>
  <si>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</si>
  <si>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</si>
  <si>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</si>
  <si>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</si>
  <si>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</si>
  <si>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</si>
  <si>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</si>
  <si>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</si>
  <si>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</si>
  <si>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</si>
  <si>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</si>
  <si>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</si>
  <si>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</si>
  <si>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</si>
  <si>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</si>
  <si>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</si>
  <si>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</si>
  <si>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</si>
  <si>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</si>
  <si>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美東団地</t>
  </si>
  <si>
    <t>平安座</t>
  </si>
  <si>
    <t>屋慶名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</si>
  <si>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</si>
  <si>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</si>
  <si>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</si>
  <si>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</si>
  <si>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</si>
  <si>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</si>
  <si>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</si>
  <si>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</si>
  <si>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</si>
  <si>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</si>
  <si>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</si>
  <si>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</si>
  <si>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</si>
  <si>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</si>
  <si>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</si>
  <si>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</si>
  <si>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</si>
  <si>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</si>
  <si>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</si>
  <si>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</si>
  <si>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</si>
  <si>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</si>
  <si>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</si>
  <si>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</si>
  <si>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</si>
  <si>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</si>
  <si>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</si>
  <si>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</si>
  <si>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</si>
  <si>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</si>
  <si>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</si>
  <si>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</si>
  <si>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</si>
  <si>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</si>
  <si>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</si>
  <si>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</si>
  <si>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</si>
  <si>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</si>
  <si>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</si>
  <si>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</si>
  <si>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</si>
  <si>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</si>
  <si>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</si>
  <si>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</si>
  <si>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</si>
  <si>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</si>
  <si>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</si>
  <si>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</si>
  <si>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</si>
  <si>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</si>
  <si>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</si>
  <si>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</si>
  <si>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</si>
  <si>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</si>
  <si>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</si>
  <si>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</si>
  <si>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</si>
  <si>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</si>
  <si>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</si>
  <si>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</si>
  <si>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</si>
  <si>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</si>
  <si>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</si>
  <si>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</si>
  <si>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</si>
  <si>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</si>
  <si>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</si>
  <si>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</si>
  <si>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</si>
  <si>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</si>
  <si>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</si>
  <si>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</si>
  <si>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</si>
  <si>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</si>
  <si>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</si>
  <si>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</si>
  <si>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</si>
  <si>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</si>
  <si>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</si>
  <si>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</si>
  <si>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</si>
  <si>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</si>
  <si>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</si>
  <si>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</si>
  <si>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</si>
  <si>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</si>
  <si>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</si>
  <si>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</si>
  <si>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</si>
  <si>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</si>
  <si>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</si>
  <si>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</si>
  <si>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</si>
  <si>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</si>
  <si>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</si>
  <si>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</si>
  <si>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</si>
  <si>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</si>
  <si>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</si>
  <si>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</si>
  <si>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</si>
  <si>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</si>
  <si>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</si>
  <si>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</si>
  <si>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</si>
  <si>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</si>
  <si>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</si>
  <si>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</si>
  <si>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</si>
  <si>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</si>
  <si>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</si>
  <si>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</si>
  <si>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</si>
  <si>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</si>
  <si>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</si>
  <si>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</si>
  <si>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</si>
  <si>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</si>
  <si>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</si>
  <si>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</si>
  <si>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</si>
  <si>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</si>
  <si>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</si>
  <si>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</si>
  <si>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</si>
  <si>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</si>
  <si>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</si>
  <si>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</si>
  <si>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</si>
  <si>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</si>
  <si>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</si>
  <si>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</si>
  <si>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</si>
  <si>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</si>
  <si>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</si>
  <si>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</si>
  <si>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</si>
  <si>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</si>
  <si>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</si>
  <si>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</si>
  <si>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</si>
  <si>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</si>
  <si>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松　島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</si>
  <si>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</si>
  <si>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</si>
  <si>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</si>
  <si>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</si>
  <si>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</si>
  <si>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</si>
  <si>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</si>
  <si>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</si>
  <si>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</si>
  <si>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</si>
  <si>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</si>
  <si>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</si>
  <si>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</si>
  <si>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</si>
  <si>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</si>
  <si>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</si>
  <si>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</si>
  <si>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</si>
  <si>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</si>
  <si>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</si>
  <si>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</si>
  <si>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</si>
  <si>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</si>
  <si>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</si>
  <si>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</si>
  <si>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</si>
  <si>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</si>
  <si>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</si>
  <si>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</si>
  <si>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</si>
  <si>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</si>
  <si>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</si>
  <si>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</si>
  <si>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</si>
  <si>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</si>
  <si>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</si>
  <si>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</si>
  <si>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</si>
  <si>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</si>
  <si>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</si>
  <si>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</si>
  <si>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</si>
  <si>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</si>
  <si>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</si>
  <si>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</si>
  <si>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</si>
  <si>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</si>
  <si>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</si>
  <si>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</si>
  <si>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</si>
  <si>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</si>
  <si>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</si>
  <si>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</si>
  <si>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</si>
  <si>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</si>
  <si>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</si>
  <si>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</si>
  <si>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</si>
  <si>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</si>
  <si>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</si>
  <si>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</si>
  <si>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</si>
  <si>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</si>
  <si>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</si>
  <si>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</si>
  <si>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</si>
  <si>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</si>
  <si>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</si>
  <si>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</si>
  <si>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</si>
  <si>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</si>
  <si>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</si>
  <si>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</si>
  <si>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</si>
  <si>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</si>
  <si>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</si>
  <si>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</si>
  <si>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</si>
  <si>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</si>
  <si>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</si>
  <si>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</si>
  <si>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</si>
  <si>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</si>
  <si>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</si>
  <si>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</si>
  <si>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</si>
  <si>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</si>
  <si>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</si>
  <si>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</si>
  <si>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</si>
  <si>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</si>
  <si>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</si>
  <si>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</si>
  <si>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</si>
  <si>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</si>
  <si>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</si>
  <si>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</si>
  <si>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</si>
  <si>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</si>
  <si>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</si>
  <si>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小禄販売C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</si>
  <si>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</si>
  <si>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</si>
  <si>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</si>
  <si>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</si>
  <si>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</si>
  <si>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</si>
  <si>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</si>
  <si>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</si>
  <si>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</si>
  <si>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</si>
  <si>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</si>
  <si>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</si>
  <si>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</si>
  <si>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</si>
  <si>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</si>
  <si>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</si>
  <si>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</si>
  <si>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</si>
  <si>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</si>
  <si>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</si>
  <si>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</si>
  <si>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</si>
  <si>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</si>
  <si>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</si>
  <si>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</si>
  <si>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</si>
  <si>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</si>
  <si>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</si>
  <si>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</si>
  <si>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</si>
  <si>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</si>
  <si>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</si>
  <si>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</si>
  <si>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</si>
  <si>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</si>
  <si>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</si>
  <si>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</si>
  <si>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</si>
  <si>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</si>
  <si>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</si>
  <si>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</si>
  <si>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</si>
  <si>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</si>
  <si>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</si>
  <si>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</si>
  <si>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</si>
  <si>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</si>
  <si>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</si>
  <si>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</si>
  <si>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</si>
  <si>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</si>
  <si>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</si>
  <si>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</si>
  <si>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</si>
  <si>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</si>
  <si>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</si>
  <si>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</si>
  <si>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</si>
  <si>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</si>
  <si>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</si>
  <si>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</si>
  <si>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</si>
  <si>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</si>
  <si>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</si>
  <si>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</si>
  <si>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</si>
  <si>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</si>
  <si>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</si>
  <si>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</si>
  <si>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</si>
  <si>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</si>
  <si>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</si>
  <si>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</si>
  <si>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</si>
  <si>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</si>
  <si>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</si>
  <si>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</si>
  <si>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</si>
  <si>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</si>
  <si>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</si>
  <si>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</si>
  <si>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</si>
  <si>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</si>
  <si>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</si>
  <si>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</si>
  <si>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</si>
  <si>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</si>
  <si>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</si>
  <si>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</si>
  <si>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</si>
  <si>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</si>
  <si>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</si>
  <si>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</si>
  <si>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</si>
  <si>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</si>
  <si>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</si>
  <si>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</si>
  <si>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</si>
  <si>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</si>
  <si>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</si>
  <si>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</si>
  <si>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</si>
  <si>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</si>
  <si>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</si>
  <si>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</si>
  <si>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</si>
  <si>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</si>
  <si>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</si>
  <si>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浦　崎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</si>
  <si>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</si>
  <si>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</si>
  <si>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</si>
  <si>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</si>
  <si>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</si>
  <si>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</si>
  <si>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</si>
  <si>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</si>
  <si>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</si>
  <si>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</si>
  <si>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</si>
  <si>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</si>
  <si>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</si>
  <si>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</si>
  <si>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</si>
  <si>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</si>
  <si>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</si>
  <si>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</si>
  <si>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</si>
  <si>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</si>
  <si>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</si>
  <si>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</si>
  <si>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</si>
  <si>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</si>
  <si>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</si>
  <si>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</si>
  <si>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</si>
  <si>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</si>
  <si>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</si>
  <si>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</si>
  <si>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</si>
  <si>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</si>
  <si>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</si>
  <si>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</si>
  <si>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</si>
  <si>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</si>
  <si>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</si>
  <si>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</si>
  <si>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</si>
  <si>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</si>
  <si>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</si>
  <si>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</si>
  <si>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</si>
  <si>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</si>
  <si>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</si>
  <si>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</si>
  <si>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</si>
  <si>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</si>
  <si>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</si>
  <si>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</si>
  <si>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</si>
  <si>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</si>
  <si>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</si>
  <si>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</si>
  <si>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</si>
  <si>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</si>
  <si>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</si>
  <si>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</si>
  <si>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</si>
  <si>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</si>
  <si>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</si>
  <si>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</si>
  <si>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</si>
  <si>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</si>
  <si>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</si>
  <si>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</si>
  <si>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</si>
  <si>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</si>
  <si>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</si>
  <si>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</si>
  <si>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</si>
  <si>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</si>
  <si>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</si>
  <si>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</si>
  <si>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</si>
  <si>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</si>
  <si>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</si>
  <si>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</si>
  <si>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</si>
  <si>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</si>
  <si>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</si>
  <si>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</si>
  <si>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</si>
  <si>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</si>
  <si>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</si>
  <si>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</si>
  <si>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</si>
  <si>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</si>
  <si>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</si>
  <si>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</si>
  <si>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</si>
  <si>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</si>
  <si>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</si>
  <si>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</si>
  <si>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</si>
  <si>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</si>
  <si>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</si>
  <si>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</si>
  <si>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</si>
  <si>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</si>
  <si>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</si>
  <si>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</si>
  <si>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</si>
  <si>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</si>
  <si>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</si>
  <si>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</si>
  <si>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</si>
  <si>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</si>
  <si>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</si>
  <si>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</si>
  <si>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</si>
  <si>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</si>
  <si>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</si>
  <si>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</si>
  <si>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</si>
  <si>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</si>
  <si>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</si>
  <si>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</si>
  <si>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</si>
  <si>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</si>
  <si>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</si>
  <si>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</si>
  <si>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</si>
  <si>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</si>
  <si>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</si>
  <si>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</si>
  <si>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</si>
  <si>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</si>
  <si>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</si>
  <si>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</si>
  <si>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</si>
  <si>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</si>
  <si>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</si>
  <si>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</si>
  <si>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</si>
  <si>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</si>
  <si>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</si>
  <si>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</si>
  <si>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</si>
  <si>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</si>
  <si>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</si>
  <si>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</si>
  <si>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</si>
  <si>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</si>
  <si>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</si>
  <si>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</si>
  <si>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</si>
  <si>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</si>
  <si>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</si>
  <si>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</si>
  <si>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</si>
  <si>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</si>
  <si>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</si>
  <si>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</si>
  <si>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</si>
  <si>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</si>
  <si>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</si>
  <si>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</si>
  <si>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</si>
  <si>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</si>
  <si>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</si>
  <si>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</si>
  <si>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</si>
  <si>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</si>
  <si>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</si>
  <si>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</si>
  <si>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</si>
  <si>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</si>
  <si>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</si>
  <si>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</si>
  <si>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</si>
  <si>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</si>
  <si>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</si>
  <si>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</si>
  <si>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</si>
  <si>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</si>
  <si>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</si>
  <si>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</si>
  <si>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</si>
  <si>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</si>
  <si>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</si>
  <si>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</si>
  <si>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</si>
  <si>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</si>
  <si>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</si>
  <si>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</si>
  <si>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</si>
  <si>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</si>
  <si>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</si>
  <si>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</si>
  <si>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</si>
  <si>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</si>
  <si>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</si>
  <si>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</si>
  <si>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</si>
  <si>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</si>
  <si>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</si>
  <si>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</si>
  <si>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</si>
  <si>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</si>
  <si>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</si>
  <si>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</si>
  <si>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</si>
  <si>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</si>
  <si>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</si>
  <si>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</si>
  <si>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</si>
  <si>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</si>
  <si>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</si>
  <si>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</si>
  <si>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</si>
  <si>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</si>
  <si>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</si>
  <si>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</si>
  <si>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</si>
  <si>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</si>
  <si>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</si>
  <si>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</si>
  <si>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</si>
  <si>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</si>
  <si>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</si>
  <si>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</si>
  <si>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</si>
  <si>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</si>
  <si>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</si>
  <si>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</si>
  <si>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</si>
  <si>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</si>
  <si>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</si>
  <si>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</si>
  <si>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</si>
  <si>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</si>
  <si>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</si>
  <si>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</si>
  <si>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</si>
  <si>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</si>
  <si>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</si>
  <si>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</si>
  <si>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</si>
  <si>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</si>
  <si>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</si>
  <si>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</si>
  <si>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</si>
  <si>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</si>
  <si>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</si>
  <si>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</si>
  <si>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</si>
  <si>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</si>
  <si>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</si>
  <si>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</si>
  <si>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</si>
  <si>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</si>
  <si>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</si>
  <si>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</si>
  <si>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</si>
  <si>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</si>
  <si>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</si>
  <si>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</si>
  <si>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</si>
  <si>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</si>
  <si>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</si>
  <si>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</si>
  <si>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</si>
  <si>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</si>
  <si>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</si>
  <si>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</si>
  <si>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</si>
  <si>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</si>
  <si>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</si>
  <si>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</si>
  <si>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</si>
  <si>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</si>
  <si>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</si>
  <si>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</si>
  <si>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</si>
  <si>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</si>
  <si>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</si>
  <si>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</si>
  <si>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</si>
  <si>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</si>
  <si>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</si>
  <si>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</si>
  <si>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</si>
  <si>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</si>
  <si>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</si>
  <si>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</si>
  <si>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</si>
  <si>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</si>
  <si>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</si>
  <si>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</si>
  <si>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</si>
  <si>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</si>
  <si>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</si>
  <si>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</si>
  <si>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</si>
  <si>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</si>
  <si>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</si>
  <si>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</si>
  <si>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</si>
  <si>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</si>
  <si>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</si>
  <si>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</si>
  <si>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</si>
  <si>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</si>
  <si>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</si>
  <si>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</si>
  <si>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</si>
  <si>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</si>
  <si>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</si>
  <si>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</si>
  <si>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</si>
  <si>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</si>
  <si>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</si>
  <si>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</si>
  <si>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</si>
  <si>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</si>
  <si>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</si>
  <si>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</si>
  <si>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</si>
  <si>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</si>
  <si>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</si>
  <si>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</si>
  <si>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</si>
  <si>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</si>
  <si>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</si>
  <si>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</si>
  <si>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</si>
  <si>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</si>
  <si>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</si>
  <si>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</si>
  <si>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</si>
  <si>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</si>
  <si>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</si>
  <si>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</si>
  <si>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</si>
  <si>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</si>
  <si>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</si>
  <si>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</si>
  <si>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</si>
  <si>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</si>
  <si>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</si>
  <si>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</si>
  <si>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</si>
  <si>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</si>
  <si>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</si>
  <si>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</si>
  <si>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</si>
  <si>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</si>
  <si>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</si>
  <si>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</si>
  <si>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</si>
  <si>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</si>
  <si>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</si>
  <si>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</si>
  <si>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</si>
  <si>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</si>
  <si>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</si>
  <si>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</si>
  <si>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</si>
  <si>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</si>
  <si>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</si>
  <si>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</si>
  <si>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</si>
  <si>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</si>
  <si>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</si>
  <si>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</si>
  <si>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</si>
  <si>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</si>
  <si>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</si>
  <si>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</si>
  <si>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</si>
  <si>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</si>
  <si>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</si>
  <si>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</si>
  <si>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</si>
  <si>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</si>
  <si>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</si>
  <si>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</si>
  <si>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</si>
  <si>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</si>
  <si>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</si>
  <si>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</si>
  <si>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</si>
  <si>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</si>
  <si>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</si>
  <si>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</si>
  <si>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</si>
  <si>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</si>
  <si>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</si>
  <si>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</si>
  <si>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</si>
  <si>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</si>
  <si>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</si>
  <si>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</si>
  <si>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</si>
  <si>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</si>
  <si>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</si>
  <si>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</si>
  <si>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</si>
  <si>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</si>
  <si>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</si>
  <si>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</si>
  <si>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</si>
  <si>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</si>
  <si>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</si>
  <si>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</si>
  <si>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</si>
  <si>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</si>
  <si>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</si>
  <si>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</si>
  <si>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</si>
  <si>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</si>
  <si>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</si>
  <si>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</si>
  <si>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</si>
  <si>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</si>
  <si>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</si>
  <si>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</si>
  <si>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</si>
  <si>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</si>
  <si>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</si>
  <si>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</si>
  <si>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</si>
  <si>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</si>
  <si>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</si>
  <si>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</si>
  <si>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</si>
  <si>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</si>
  <si>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</si>
  <si>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</si>
  <si>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</si>
  <si>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</si>
  <si>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</si>
  <si>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</si>
  <si>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</si>
  <si>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</si>
  <si>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</si>
  <si>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</si>
  <si>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</si>
  <si>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</si>
  <si>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</si>
  <si>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</si>
  <si>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泊（３）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</si>
  <si>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</si>
  <si>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</si>
  <si>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</si>
  <si>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</si>
  <si>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</si>
  <si>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</si>
  <si>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</si>
  <si>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</si>
  <si>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</si>
  <si>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</si>
  <si>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</si>
  <si>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</si>
  <si>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</si>
  <si>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</si>
  <si>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</si>
  <si>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</si>
  <si>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</si>
  <si>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</si>
  <si>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</si>
  <si>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</si>
  <si>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</si>
  <si>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</si>
  <si>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</si>
  <si>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</si>
  <si>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</si>
  <si>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</si>
  <si>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</si>
  <si>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</si>
  <si>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</si>
  <si>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</si>
  <si>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</si>
  <si>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</si>
  <si>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</si>
  <si>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</si>
  <si>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</si>
  <si>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</si>
  <si>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</si>
  <si>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</si>
  <si>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</si>
  <si>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</si>
  <si>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</si>
  <si>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</si>
  <si>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</si>
  <si>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</si>
  <si>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</si>
  <si>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</si>
  <si>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</si>
  <si>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</si>
  <si>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</si>
  <si>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</si>
  <si>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</si>
  <si>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</si>
  <si>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</si>
  <si>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</si>
  <si>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</si>
  <si>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</si>
  <si>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</si>
  <si>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</si>
  <si>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</si>
  <si>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</si>
  <si>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</si>
  <si>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</si>
  <si>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</si>
  <si>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</si>
  <si>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</si>
  <si>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</si>
  <si>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</si>
  <si>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</si>
  <si>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</si>
  <si>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</si>
  <si>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</si>
  <si>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</si>
  <si>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</si>
  <si>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</si>
  <si>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西原台団地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</si>
  <si>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</si>
  <si>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</si>
  <si>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</si>
  <si>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</si>
  <si>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</si>
  <si>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</si>
  <si>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</si>
  <si>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</si>
  <si>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</si>
  <si>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</si>
  <si>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</si>
  <si>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</si>
  <si>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</si>
  <si>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</si>
  <si>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</si>
  <si>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</si>
  <si>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</si>
  <si>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</si>
  <si>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</si>
  <si>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</si>
  <si>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</si>
  <si>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</si>
  <si>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</si>
  <si>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</si>
  <si>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</si>
  <si>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</si>
  <si>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</si>
  <si>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</si>
  <si>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</si>
  <si>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</si>
  <si>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</si>
  <si>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</si>
  <si>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</si>
  <si>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</si>
  <si>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</si>
  <si>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</si>
  <si>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</si>
  <si>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</si>
  <si>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</si>
  <si>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</si>
  <si>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</si>
  <si>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</si>
  <si>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</si>
  <si>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</si>
  <si>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</si>
  <si>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</si>
  <si>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</si>
  <si>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</si>
  <si>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</si>
  <si>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</si>
  <si>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</si>
  <si>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</si>
  <si>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</si>
  <si>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</si>
  <si>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</si>
  <si>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</si>
  <si>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</si>
  <si>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</si>
  <si>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</si>
  <si>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</si>
  <si>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</si>
  <si>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</si>
  <si>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</si>
  <si>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</si>
  <si>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</si>
  <si>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</si>
  <si>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</si>
  <si>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</si>
  <si>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</si>
  <si>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</si>
  <si>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</si>
  <si>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</si>
  <si>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</si>
  <si>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</si>
  <si>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</si>
  <si>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</si>
  <si>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</si>
  <si>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</si>
  <si>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</si>
  <si>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</si>
  <si>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</si>
  <si>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</si>
  <si>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</si>
  <si>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</si>
  <si>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</si>
  <si>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</si>
  <si>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</si>
  <si>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</si>
  <si>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</si>
  <si>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</si>
  <si>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</si>
  <si>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</si>
  <si>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</si>
  <si>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</si>
  <si>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</si>
  <si>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</si>
  <si>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</si>
  <si>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</si>
  <si>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</si>
  <si>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</si>
  <si>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</si>
  <si>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</si>
  <si>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</si>
  <si>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</si>
  <si>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</si>
  <si>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</si>
  <si>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</si>
  <si>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</si>
  <si>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</si>
  <si>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</si>
  <si>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</si>
  <si>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</si>
  <si>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</si>
  <si>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</si>
  <si>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</si>
  <si>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</si>
  <si>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</si>
  <si>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</si>
  <si>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</si>
  <si>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</si>
  <si>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</si>
  <si>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</si>
  <si>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</si>
  <si>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</si>
  <si>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</si>
  <si>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</si>
  <si>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</si>
  <si>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</si>
  <si>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</si>
  <si>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</si>
  <si>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</si>
  <si>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</si>
  <si>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</si>
  <si>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</si>
  <si>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</si>
  <si>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</si>
  <si>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</si>
  <si>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</si>
  <si>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</si>
  <si>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</si>
  <si>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</si>
  <si>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</si>
  <si>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</si>
  <si>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</si>
  <si>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</si>
  <si>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</si>
  <si>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</si>
  <si>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</si>
  <si>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</si>
  <si>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</si>
  <si>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</si>
  <si>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</si>
  <si>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</si>
  <si>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</si>
  <si>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</si>
  <si>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</si>
  <si>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</si>
  <si>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</si>
  <si>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</si>
  <si>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</si>
  <si>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</si>
  <si>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</si>
  <si>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</si>
  <si>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</si>
  <si>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</si>
  <si>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</si>
  <si>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</si>
  <si>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</si>
  <si>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</si>
  <si>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</si>
  <si>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</si>
  <si>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</si>
  <si>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</si>
  <si>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</si>
  <si>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</si>
  <si>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</si>
  <si>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</si>
  <si>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</si>
  <si>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</si>
  <si>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</si>
  <si>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</si>
  <si>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</si>
  <si>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</si>
  <si>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</si>
  <si>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</si>
  <si>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</si>
  <si>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</si>
  <si>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</si>
  <si>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</si>
  <si>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</si>
  <si>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</si>
  <si>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</si>
  <si>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</si>
  <si>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</si>
  <si>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</si>
  <si>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</si>
  <si>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</si>
  <si>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</si>
  <si>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</si>
  <si>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</si>
  <si>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</si>
  <si>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</si>
  <si>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</si>
  <si>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</si>
  <si>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</si>
  <si>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</si>
  <si>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</si>
  <si>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</si>
  <si>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</si>
  <si>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</si>
  <si>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</si>
  <si>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</si>
  <si>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</si>
  <si>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</si>
  <si>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</si>
  <si>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</si>
  <si>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</si>
  <si>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</si>
  <si>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</si>
  <si>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</si>
  <si>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</si>
  <si>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</si>
  <si>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</si>
  <si>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</si>
  <si>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</si>
  <si>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</si>
  <si>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</si>
  <si>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</si>
  <si>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</si>
  <si>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</si>
  <si>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</si>
  <si>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</si>
  <si>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</si>
  <si>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</si>
  <si>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</si>
  <si>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</si>
  <si>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</si>
  <si>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</si>
  <si>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</si>
  <si>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中城奥間･浜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</si>
  <si>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</si>
  <si>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</si>
  <si>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</si>
  <si>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</si>
  <si>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</si>
  <si>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</si>
  <si>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</si>
  <si>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</si>
  <si>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</si>
  <si>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</si>
  <si>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</si>
  <si>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</si>
  <si>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</si>
  <si>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</si>
  <si>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</si>
  <si>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</si>
  <si>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</si>
  <si>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</si>
  <si>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</si>
  <si>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</si>
  <si>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</si>
  <si>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</si>
  <si>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</si>
  <si>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</si>
  <si>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</si>
  <si>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</si>
  <si>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</si>
  <si>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</si>
  <si>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</si>
  <si>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</si>
  <si>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</si>
  <si>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</si>
  <si>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</si>
  <si>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</si>
  <si>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</si>
  <si>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</si>
  <si>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</si>
  <si>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</si>
  <si>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</si>
  <si>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</si>
  <si>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</si>
  <si>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</si>
  <si>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</si>
  <si>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</si>
  <si>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</si>
  <si>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</si>
  <si>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</si>
  <si>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勝連･与那城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</si>
  <si>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</si>
  <si>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</si>
  <si>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</si>
  <si>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</si>
  <si>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</si>
  <si>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</si>
  <si>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</si>
  <si>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</si>
  <si>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</si>
  <si>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</si>
  <si>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</si>
  <si>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</si>
  <si>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</si>
  <si>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</si>
  <si>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</si>
  <si>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</si>
  <si>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</si>
  <si>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</si>
  <si>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</si>
  <si>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</si>
  <si>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</si>
  <si>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</si>
  <si>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</si>
  <si>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</si>
  <si>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</si>
  <si>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</si>
  <si>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</si>
  <si>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</si>
  <si>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</si>
  <si>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</si>
  <si>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</si>
  <si>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</si>
  <si>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</si>
  <si>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</si>
  <si>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</si>
  <si>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</si>
  <si>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</si>
  <si>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</si>
  <si>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</si>
  <si>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</si>
  <si>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</si>
  <si>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</si>
  <si>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</si>
  <si>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</si>
  <si>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</si>
  <si>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</si>
  <si>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</si>
  <si>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</si>
  <si>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</si>
  <si>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</si>
  <si>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</si>
  <si>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</si>
  <si>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</si>
  <si>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</si>
  <si>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</si>
  <si>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</si>
  <si>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</si>
  <si>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</si>
  <si>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</si>
  <si>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</si>
  <si>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</si>
  <si>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</si>
  <si>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</si>
  <si>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</si>
  <si>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</si>
  <si>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</si>
  <si>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</si>
  <si>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</si>
  <si>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</si>
  <si>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</si>
  <si>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</si>
  <si>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</si>
  <si>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</si>
  <si>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</si>
  <si>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</si>
  <si>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</si>
  <si>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</si>
  <si>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</si>
  <si>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</si>
  <si>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</si>
  <si>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</si>
  <si>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</si>
  <si>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</si>
  <si>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</si>
  <si>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</si>
  <si>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</si>
  <si>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</si>
  <si>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</si>
  <si>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</si>
  <si>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</si>
  <si>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</si>
  <si>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</si>
  <si>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</si>
  <si>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</si>
  <si>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</si>
  <si>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</si>
  <si>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</si>
  <si>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</si>
  <si>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</si>
  <si>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</si>
  <si>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</si>
  <si>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</si>
  <si>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</si>
  <si>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</si>
  <si>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</si>
  <si>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</si>
  <si>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</si>
  <si>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</si>
  <si>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</si>
  <si>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</si>
  <si>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</si>
  <si>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</si>
  <si>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</si>
  <si>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</si>
  <si>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</si>
  <si>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</si>
  <si>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</si>
  <si>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</si>
  <si>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</si>
  <si>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</si>
  <si>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</si>
  <si>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</si>
  <si>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</si>
  <si>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</si>
  <si>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</si>
  <si>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</si>
  <si>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</si>
  <si>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</si>
  <si>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</si>
  <si>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</si>
  <si>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</si>
  <si>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</si>
  <si>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</si>
  <si>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</si>
  <si>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</si>
  <si>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</si>
  <si>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</si>
  <si>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</si>
  <si>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</si>
  <si>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</si>
  <si>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</si>
  <si>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</si>
  <si>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</si>
  <si>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</si>
  <si>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</si>
  <si>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</si>
  <si>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</si>
  <si>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親ヶ原（親慶原）</t>
  </si>
  <si>
    <t>石川東山</t>
  </si>
  <si>
    <t>砂辺・町営</t>
  </si>
  <si>
    <t>古島（２）</t>
  </si>
  <si>
    <t>与儀・寄宮</t>
  </si>
  <si>
    <t>根差部・饒波</t>
  </si>
  <si>
    <t>玉城愛地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</si>
  <si>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</si>
  <si>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</si>
  <si>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</si>
  <si>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</si>
  <si>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</si>
  <si>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</si>
  <si>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</si>
  <si>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</si>
  <si>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</si>
  <si>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</si>
  <si>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</si>
  <si>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</si>
  <si>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</si>
  <si>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</si>
  <si>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</si>
  <si>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</si>
  <si>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</si>
  <si>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</si>
  <si>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</si>
  <si>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</si>
  <si>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</si>
  <si>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</si>
  <si>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</si>
  <si>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</si>
  <si>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</si>
  <si>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</si>
  <si>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</si>
  <si>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</si>
  <si>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</si>
  <si>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</si>
  <si>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</si>
  <si>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</si>
  <si>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</si>
  <si>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</si>
  <si>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</si>
  <si>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</si>
  <si>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</si>
  <si>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</si>
  <si>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</si>
  <si>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</si>
  <si>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</si>
  <si>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</si>
  <si>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</si>
  <si>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</si>
  <si>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</si>
  <si>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</si>
  <si>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</si>
  <si>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</si>
  <si>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</si>
  <si>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</si>
  <si>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</si>
  <si>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</si>
  <si>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</si>
  <si>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</si>
  <si>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</si>
  <si>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</si>
  <si>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</si>
  <si>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</si>
  <si>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</si>
  <si>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</si>
  <si>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</si>
  <si>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</si>
  <si>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</si>
  <si>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</si>
  <si>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</si>
  <si>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</si>
  <si>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</si>
  <si>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</si>
  <si>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</si>
  <si>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</si>
  <si>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</si>
  <si>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</si>
  <si>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</si>
  <si>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</si>
  <si>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</si>
  <si>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</si>
  <si>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</si>
  <si>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</si>
  <si>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</si>
  <si>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</si>
  <si>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</si>
  <si>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</si>
  <si>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</si>
  <si>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</si>
  <si>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</si>
  <si>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</si>
  <si>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</si>
  <si>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</si>
  <si>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</si>
  <si>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</si>
  <si>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</si>
  <si>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</si>
  <si>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</si>
  <si>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</si>
  <si>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</si>
  <si>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</si>
  <si>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</si>
  <si>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</si>
  <si>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</si>
  <si>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</si>
  <si>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</si>
  <si>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</si>
  <si>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</si>
  <si>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</si>
  <si>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</si>
  <si>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</si>
  <si>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</si>
  <si>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</si>
  <si>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</si>
  <si>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</si>
  <si>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</si>
  <si>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</si>
  <si>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</si>
  <si>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琉球新報</t>
  </si>
  <si>
    <t>沖縄タイムス</t>
  </si>
  <si>
    <t>※　那覇市　　　４７　２０１</t>
  </si>
  <si>
    <t>（旧東風平町　60　343）　</t>
  </si>
  <si>
    <t>（旧具志頭村　70　344）</t>
  </si>
  <si>
    <t>４７　２０１</t>
  </si>
  <si>
    <t>４７　２０８</t>
  </si>
  <si>
    <t>４７　２０５</t>
  </si>
  <si>
    <t>４７　２１２</t>
  </si>
  <si>
    <t>４７　２１０</t>
  </si>
  <si>
    <t>４７　３６２</t>
  </si>
  <si>
    <t>【旧那覇】　（011）</t>
  </si>
  <si>
    <t>【旧真和志】　（012）</t>
  </si>
  <si>
    <t>【旧小禄】　（013）</t>
  </si>
  <si>
    <t>【旧首里】　（014）</t>
  </si>
  <si>
    <t>４７　３５０</t>
  </si>
  <si>
    <t>浦添市</t>
  </si>
  <si>
    <t>那覇市</t>
  </si>
  <si>
    <t>宜野湾市</t>
  </si>
  <si>
    <t>豊見城市</t>
  </si>
  <si>
    <t>糸満市</t>
  </si>
  <si>
    <t>島尻郡 八重瀬町</t>
  </si>
  <si>
    <t>４７　３４８</t>
  </si>
  <si>
    <t>（旧玉城村　120　345）　</t>
  </si>
  <si>
    <t>南城市</t>
  </si>
  <si>
    <t>４７　２１５</t>
  </si>
  <si>
    <t>（旧知念村　130　346）</t>
  </si>
  <si>
    <t>（旧佐敷町　110　347）</t>
  </si>
  <si>
    <t>（旧大里村　100　349）</t>
  </si>
  <si>
    <t>中頭郡</t>
  </si>
  <si>
    <t>北中城村（140）</t>
  </si>
  <si>
    <t>４７　３２７</t>
  </si>
  <si>
    <t>４７　３２８</t>
  </si>
  <si>
    <t>中城村（150）　</t>
  </si>
  <si>
    <t>西原町（160）</t>
  </si>
  <si>
    <t>４７　３２９</t>
  </si>
  <si>
    <t>沖縄市</t>
  </si>
  <si>
    <t>４７　２１１</t>
  </si>
  <si>
    <t>【旧コザ】　（171）</t>
  </si>
  <si>
    <t>【旧美里】　（172）</t>
  </si>
  <si>
    <t>北谷町（180）　</t>
  </si>
  <si>
    <t>４７　３２６</t>
  </si>
  <si>
    <t>４７　３２５</t>
  </si>
  <si>
    <t>嘉手納町（190）</t>
  </si>
  <si>
    <t>４７　２１３</t>
  </si>
  <si>
    <t>うるま市</t>
  </si>
  <si>
    <t>（旧石川市　240　202）</t>
  </si>
  <si>
    <t>（旧具志川市　220　203）</t>
  </si>
  <si>
    <t>（旧与那城町　210　322）</t>
  </si>
  <si>
    <t>（旧勝連町　200　323）</t>
  </si>
  <si>
    <t>４７　３２４</t>
  </si>
  <si>
    <t>国頭郡</t>
  </si>
  <si>
    <t>４７　３１４</t>
  </si>
  <si>
    <t>金武町（250）</t>
  </si>
  <si>
    <t>読谷村（230）</t>
  </si>
  <si>
    <t>４７　３１３</t>
  </si>
  <si>
    <t>宜野座村（260）</t>
  </si>
  <si>
    <t>４７　３１１</t>
  </si>
  <si>
    <t>恩納村（270）</t>
  </si>
  <si>
    <t>名護市</t>
  </si>
  <si>
    <t>４７　２０９</t>
  </si>
  <si>
    <t>【旧久志】　（281）</t>
  </si>
  <si>
    <t>【旧名護】　（282）</t>
  </si>
  <si>
    <t>【旧屋部】　（283）</t>
  </si>
  <si>
    <t>【旧羽地】　（284）</t>
  </si>
  <si>
    <t>【旧屋我地】　（285）</t>
  </si>
  <si>
    <t>４７　３０２</t>
  </si>
  <si>
    <t>大宜味村　（300）</t>
  </si>
  <si>
    <t>本部町（290）</t>
  </si>
  <si>
    <t>４７　３０８</t>
  </si>
  <si>
    <t>東村（330）</t>
  </si>
  <si>
    <t>４７　３０３</t>
  </si>
  <si>
    <t>４７　３０６</t>
  </si>
  <si>
    <t>国頭村（320）</t>
  </si>
  <si>
    <t>４７　３０１</t>
  </si>
  <si>
    <t>伊江村（340）</t>
  </si>
  <si>
    <t>４７　３１５</t>
  </si>
  <si>
    <t>４７　３５９</t>
  </si>
  <si>
    <t>伊平屋村（350）</t>
  </si>
  <si>
    <t>島尻郡</t>
  </si>
  <si>
    <t>島尻郡</t>
  </si>
  <si>
    <t>南風原町</t>
  </si>
  <si>
    <t>与那原町</t>
  </si>
  <si>
    <t>伊是名村（360）</t>
  </si>
  <si>
    <t>４７　３６０</t>
  </si>
  <si>
    <t>渡嘉敷村（390）</t>
  </si>
  <si>
    <t>４７　３５３</t>
  </si>
  <si>
    <t>４７　３５４</t>
  </si>
  <si>
    <t>座間味村（400）</t>
  </si>
  <si>
    <t>４７　３５１</t>
  </si>
  <si>
    <t>【旧具志川村】　（370）</t>
  </si>
  <si>
    <t>久米島</t>
  </si>
  <si>
    <t>【旧仲里村】　（380）</t>
  </si>
  <si>
    <t>【粟国村】（410）　</t>
  </si>
  <si>
    <t>４７　３５５</t>
  </si>
  <si>
    <t>４７　２０６</t>
  </si>
  <si>
    <t>宮古島市</t>
  </si>
  <si>
    <t>【平良市】　（420）</t>
  </si>
  <si>
    <t>【城辺町】　（430）</t>
  </si>
  <si>
    <t>【上野村】　（440）</t>
  </si>
  <si>
    <t>【下地町】　（450）</t>
  </si>
  <si>
    <t>【伊良部町】　（460）</t>
  </si>
  <si>
    <t>【多良間】　（470）</t>
  </si>
  <si>
    <t>【石垣市】　（480）</t>
  </si>
  <si>
    <t>与那国町</t>
  </si>
  <si>
    <t>与論島</t>
  </si>
  <si>
    <t>その他離島</t>
  </si>
  <si>
    <t>４７　５００</t>
  </si>
  <si>
    <t>【竹富町】　（490）</t>
  </si>
  <si>
    <t>渡名喜村　（356）</t>
  </si>
  <si>
    <t>南大東　（357）</t>
  </si>
  <si>
    <t>北大東　（358）</t>
  </si>
  <si>
    <t>４７　２０７</t>
  </si>
  <si>
    <t>石垣市</t>
  </si>
  <si>
    <t>今帰仁村（310）</t>
  </si>
  <si>
    <t>賀数座波</t>
  </si>
  <si>
    <t>国場識名</t>
  </si>
  <si>
    <t>東照間</t>
  </si>
  <si>
    <t>読谷ニュータウン</t>
  </si>
  <si>
    <t>泡瀬崎・桃原</t>
  </si>
  <si>
    <t>志真志</t>
  </si>
  <si>
    <t>吉原北</t>
  </si>
  <si>
    <t>美浜・北前</t>
  </si>
  <si>
    <t>コザ十字路</t>
  </si>
  <si>
    <t>古島第二</t>
  </si>
  <si>
    <t>真嘉比</t>
  </si>
  <si>
    <t>愛知・長田西</t>
  </si>
  <si>
    <t>野嵩・中原</t>
  </si>
  <si>
    <t>大道・松川</t>
  </si>
  <si>
    <t>浦添北</t>
  </si>
  <si>
    <t>大　堂（本集落）</t>
  </si>
  <si>
    <t>玉 城</t>
  </si>
  <si>
    <t>我 謝 二</t>
  </si>
  <si>
    <t>（2.7）</t>
  </si>
  <si>
    <t>赤崎・東山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</si>
</sst>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indexed="9"/>
        <bgColor indexed="9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3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38" fontId="10" fillId="35" borderId="10" xfId="49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180" fontId="21" fillId="35" borderId="10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38" borderId="10" xfId="49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75" fillId="0" borderId="10" xfId="49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9" fontId="0" fillId="37" borderId="10" xfId="0" applyNumberForma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38" fontId="0" fillId="0" borderId="73" xfId="49" applyFont="1" applyBorder="1" applyAlignment="1">
      <alignment/>
    </xf>
    <xf numFmtId="38" fontId="0" fillId="0" borderId="74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61" xfId="49" applyFont="1" applyBorder="1" applyAlignment="1">
      <alignment/>
    </xf>
    <xf numFmtId="0" fontId="0" fillId="36" borderId="0" xfId="0" applyFill="1" applyAlignment="1">
      <alignment/>
    </xf>
    <xf numFmtId="38" fontId="0" fillId="36" borderId="5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2" fillId="35" borderId="10" xfId="49" applyFont="1" applyFill="1" applyBorder="1" applyAlignment="1">
      <alignment/>
    </xf>
    <xf numFmtId="0" fontId="76" fillId="0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2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80" fontId="0" fillId="0" borderId="19" xfId="0" applyNumberFormat="1" applyFill="1" applyBorder="1" applyAlignment="1">
      <alignment/>
    </xf>
    <xf numFmtId="0" fontId="39" fillId="0" borderId="13" xfId="0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38" fontId="0" fillId="0" borderId="19" xfId="49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2" fillId="39" borderId="10" xfId="0" applyFont="1" applyFill="1" applyBorder="1" applyAlignment="1">
      <alignment shrinkToFit="1"/>
    </xf>
    <xf numFmtId="38" fontId="0" fillId="39" borderId="10" xfId="49" applyFont="1" applyFill="1" applyBorder="1" applyAlignment="1">
      <alignment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38" fontId="0" fillId="7" borderId="10" xfId="49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38" fontId="0" fillId="40" borderId="10" xfId="49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38" fontId="0" fillId="40" borderId="19" xfId="49" applyFont="1" applyFill="1" applyBorder="1" applyAlignment="1">
      <alignment/>
    </xf>
    <xf numFmtId="0" fontId="0" fillId="40" borderId="10" xfId="0" applyFont="1" applyFill="1" applyBorder="1" applyAlignment="1">
      <alignment/>
    </xf>
    <xf numFmtId="38" fontId="0" fillId="40" borderId="10" xfId="49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38" fontId="0" fillId="40" borderId="19" xfId="49" applyFont="1" applyFill="1" applyBorder="1" applyAlignment="1">
      <alignment/>
    </xf>
    <xf numFmtId="38" fontId="0" fillId="40" borderId="10" xfId="49" applyFont="1" applyFill="1" applyBorder="1" applyAlignment="1">
      <alignment/>
    </xf>
    <xf numFmtId="0" fontId="2" fillId="40" borderId="10" xfId="0" applyFont="1" applyFill="1" applyBorder="1" applyAlignment="1">
      <alignment shrinkToFit="1"/>
    </xf>
    <xf numFmtId="0" fontId="2" fillId="40" borderId="10" xfId="0" applyFont="1" applyFill="1" applyBorder="1" applyAlignment="1">
      <alignment horizontal="centerContinuous" shrinkToFit="1"/>
    </xf>
    <xf numFmtId="0" fontId="2" fillId="40" borderId="19" xfId="0" applyFont="1" applyFill="1" applyBorder="1" applyAlignment="1">
      <alignment shrinkToFit="1"/>
    </xf>
    <xf numFmtId="0" fontId="0" fillId="40" borderId="10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4" fillId="35" borderId="16" xfId="0" applyNumberFormat="1" applyFont="1" applyFill="1" applyBorder="1" applyAlignment="1">
      <alignment horizontal="right"/>
    </xf>
    <xf numFmtId="0" fontId="0" fillId="35" borderId="76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38" fontId="13" fillId="35" borderId="79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7" fillId="35" borderId="80" xfId="0" applyFont="1" applyFill="1" applyBorder="1" applyAlignment="1">
      <alignment vertical="center"/>
    </xf>
    <xf numFmtId="0" fontId="0" fillId="35" borderId="81" xfId="0" applyFill="1" applyBorder="1" applyAlignment="1">
      <alignment horizontal="center"/>
    </xf>
    <xf numFmtId="0" fontId="0" fillId="35" borderId="82" xfId="0" applyFill="1" applyBorder="1" applyAlignment="1">
      <alignment horizontal="center"/>
    </xf>
    <xf numFmtId="0" fontId="0" fillId="35" borderId="83" xfId="0" applyFill="1" applyBorder="1" applyAlignment="1">
      <alignment horizontal="center"/>
    </xf>
    <xf numFmtId="178" fontId="4" fillId="35" borderId="34" xfId="0" applyNumberFormat="1" applyFont="1" applyFill="1" applyBorder="1" applyAlignment="1">
      <alignment horizontal="center"/>
    </xf>
    <xf numFmtId="178" fontId="4" fillId="35" borderId="32" xfId="0" applyNumberFormat="1" applyFont="1" applyFill="1" applyBorder="1" applyAlignment="1">
      <alignment horizontal="center"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58" fontId="0" fillId="35" borderId="16" xfId="0" applyNumberFormat="1" applyFill="1" applyBorder="1" applyAlignment="1">
      <alignment horizontal="distributed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39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35" borderId="17" xfId="0" applyFont="1" applyFill="1" applyBorder="1" applyAlignment="1">
      <alignment horizontal="center" shrinkToFit="1"/>
    </xf>
    <xf numFmtId="0" fontId="39" fillId="35" borderId="38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6" fillId="35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79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39" fillId="0" borderId="84" xfId="0" applyFont="1" applyFill="1" applyBorder="1" applyAlignment="1">
      <alignment horizontal="left"/>
    </xf>
    <xf numFmtId="0" fontId="39" fillId="0" borderId="85" xfId="0" applyFont="1" applyFill="1" applyBorder="1" applyAlignment="1">
      <alignment horizontal="left"/>
    </xf>
    <xf numFmtId="0" fontId="39" fillId="0" borderId="86" xfId="0" applyFont="1" applyFill="1" applyBorder="1" applyAlignment="1">
      <alignment horizontal="left"/>
    </xf>
    <xf numFmtId="0" fontId="16" fillId="0" borderId="29" xfId="0" applyFont="1" applyFill="1" applyBorder="1" applyAlignment="1">
      <alignment shrinkToFit="1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6" fillId="42" borderId="35" xfId="0" applyFont="1" applyFill="1" applyBorder="1" applyAlignment="1">
      <alignment horizontal="center" vertical="center"/>
    </xf>
    <xf numFmtId="0" fontId="6" fillId="42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7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9" xfId="52" applyNumberFormat="1" applyFont="1" applyFill="1" applyBorder="1" applyAlignment="1">
      <alignment horizontal="center" vertical="center"/>
    </xf>
    <xf numFmtId="0" fontId="13" fillId="0" borderId="90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90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37" xfId="0" applyFont="1" applyBorder="1" applyAlignment="1">
      <alignment horizontal="right" vertical="top"/>
    </xf>
    <xf numFmtId="0" fontId="13" fillId="33" borderId="79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7" xfId="0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zoomScaleSheetLayoutView="90" workbookViewId="0" topLeftCell="A1">
      <selection activeCell="F177" sqref="F177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530" t="s">
        <v>538</v>
      </c>
      <c r="B1" s="530"/>
      <c r="C1" s="530"/>
      <c r="D1" s="530"/>
      <c r="E1" s="535" t="s">
        <v>539</v>
      </c>
      <c r="F1" s="536"/>
      <c r="G1" s="537"/>
      <c r="H1" s="159" t="s">
        <v>540</v>
      </c>
      <c r="I1" s="530" t="s">
        <v>541</v>
      </c>
      <c r="J1" s="530"/>
      <c r="K1" s="530" t="s">
        <v>542</v>
      </c>
      <c r="L1" s="530"/>
      <c r="M1" s="80"/>
      <c r="N1" s="80"/>
      <c r="O1" s="80"/>
      <c r="P1" s="89" t="s">
        <v>1391</v>
      </c>
    </row>
    <row r="2" spans="1:16" ht="26.25" customHeight="1">
      <c r="A2" s="545"/>
      <c r="B2" s="545"/>
      <c r="C2" s="545"/>
      <c r="D2" s="545"/>
      <c r="E2" s="538"/>
      <c r="F2" s="539"/>
      <c r="G2" s="540"/>
      <c r="H2" s="160"/>
      <c r="I2" s="534">
        <f>J3+J74+J145+J216</f>
        <v>0</v>
      </c>
      <c r="J2" s="534"/>
      <c r="K2" s="531"/>
      <c r="L2" s="531"/>
      <c r="M2" s="528"/>
      <c r="N2" s="529"/>
      <c r="O2" s="529"/>
      <c r="P2" s="529"/>
    </row>
    <row r="3" spans="1:16" ht="15" customHeight="1">
      <c r="A3" s="385" t="s">
        <v>1661</v>
      </c>
      <c r="B3" s="128"/>
      <c r="C3" s="128"/>
      <c r="D3" s="128"/>
      <c r="E3" s="80"/>
      <c r="F3" s="80"/>
      <c r="G3" s="80"/>
      <c r="H3" s="532" t="s">
        <v>1130</v>
      </c>
      <c r="I3" s="533"/>
      <c r="J3" s="90">
        <f>H20+H49+L14+L46+P35+P69</f>
        <v>0</v>
      </c>
      <c r="K3" s="80"/>
      <c r="L3" s="80"/>
      <c r="M3" s="527" t="s">
        <v>544</v>
      </c>
      <c r="N3" s="527"/>
      <c r="O3" s="527"/>
      <c r="P3" s="527"/>
    </row>
    <row r="4" spans="1:16" ht="13.5">
      <c r="A4" s="130"/>
      <c r="B4" s="131" t="s">
        <v>545</v>
      </c>
      <c r="C4" s="131" t="s">
        <v>541</v>
      </c>
      <c r="D4" s="132"/>
      <c r="E4" s="130"/>
      <c r="F4" s="131" t="s">
        <v>545</v>
      </c>
      <c r="G4" s="131" t="s">
        <v>541</v>
      </c>
      <c r="H4" s="132"/>
      <c r="I4" s="130"/>
      <c r="J4" s="131" t="s">
        <v>545</v>
      </c>
      <c r="K4" s="131" t="s">
        <v>541</v>
      </c>
      <c r="L4" s="132"/>
      <c r="M4" s="130"/>
      <c r="N4" s="131" t="s">
        <v>545</v>
      </c>
      <c r="O4" s="131" t="s">
        <v>541</v>
      </c>
      <c r="P4" s="132"/>
    </row>
    <row r="5" spans="1:16" ht="13.5">
      <c r="A5" s="546" t="s">
        <v>1530</v>
      </c>
      <c r="B5" s="547"/>
      <c r="C5" s="547"/>
      <c r="D5" s="548"/>
      <c r="E5" s="541" t="s">
        <v>182</v>
      </c>
      <c r="F5" s="542"/>
      <c r="G5" s="542"/>
      <c r="H5" s="543"/>
      <c r="I5" s="96"/>
      <c r="J5" s="133" t="s">
        <v>874</v>
      </c>
      <c r="K5" s="226">
        <v>400</v>
      </c>
      <c r="L5" s="254"/>
      <c r="M5" s="96"/>
      <c r="N5" s="516" t="s">
        <v>1437</v>
      </c>
      <c r="O5" s="514">
        <v>1100</v>
      </c>
      <c r="P5" s="428"/>
    </row>
    <row r="6" spans="1:16" ht="13.5">
      <c r="A6" s="541" t="s">
        <v>177</v>
      </c>
      <c r="B6" s="542"/>
      <c r="C6" s="542"/>
      <c r="D6" s="542"/>
      <c r="E6" s="167"/>
      <c r="F6" s="195" t="s">
        <v>1427</v>
      </c>
      <c r="G6" s="193">
        <v>655</v>
      </c>
      <c r="H6" s="78"/>
      <c r="I6" s="97"/>
      <c r="J6" s="503" t="s">
        <v>1262</v>
      </c>
      <c r="K6" s="513">
        <v>1955</v>
      </c>
      <c r="L6" s="194"/>
      <c r="M6" s="97"/>
      <c r="N6" s="192" t="s">
        <v>1438</v>
      </c>
      <c r="O6" s="193">
        <v>1150</v>
      </c>
      <c r="P6" s="254"/>
    </row>
    <row r="7" spans="1:16" ht="13.5">
      <c r="A7" s="97"/>
      <c r="B7" s="503" t="s">
        <v>220</v>
      </c>
      <c r="C7" s="513">
        <v>1100</v>
      </c>
      <c r="D7" s="254"/>
      <c r="E7" s="44"/>
      <c r="F7" s="195" t="s">
        <v>243</v>
      </c>
      <c r="G7" s="193">
        <v>725</v>
      </c>
      <c r="H7" s="254"/>
      <c r="I7" s="133"/>
      <c r="J7" s="94" t="s">
        <v>234</v>
      </c>
      <c r="K7" s="194">
        <v>525</v>
      </c>
      <c r="L7" s="254"/>
      <c r="M7" s="97"/>
      <c r="N7" s="192" t="s">
        <v>1439</v>
      </c>
      <c r="O7" s="202">
        <v>145</v>
      </c>
      <c r="P7" s="470"/>
    </row>
    <row r="8" spans="1:16" ht="13.5">
      <c r="A8" s="97"/>
      <c r="B8" s="192" t="s">
        <v>510</v>
      </c>
      <c r="C8" s="193">
        <v>0</v>
      </c>
      <c r="D8" s="254"/>
      <c r="E8" s="44"/>
      <c r="F8" s="487" t="s">
        <v>319</v>
      </c>
      <c r="G8" s="78">
        <v>535</v>
      </c>
      <c r="H8" s="254"/>
      <c r="I8" s="97"/>
      <c r="J8" s="101" t="s">
        <v>515</v>
      </c>
      <c r="K8" s="193"/>
      <c r="L8" s="470"/>
      <c r="M8" s="97"/>
      <c r="N8" s="192" t="s">
        <v>888</v>
      </c>
      <c r="O8" s="202">
        <v>0</v>
      </c>
      <c r="P8" s="470"/>
    </row>
    <row r="9" spans="1:16" ht="13.5">
      <c r="A9" s="97"/>
      <c r="B9" s="192" t="s">
        <v>1418</v>
      </c>
      <c r="C9" s="193">
        <v>1440</v>
      </c>
      <c r="D9" s="254"/>
      <c r="E9" s="196"/>
      <c r="F9" s="505" t="s">
        <v>513</v>
      </c>
      <c r="G9" s="513">
        <v>980</v>
      </c>
      <c r="H9" s="254"/>
      <c r="I9" s="97"/>
      <c r="J9" s="101"/>
      <c r="K9" s="99"/>
      <c r="L9" s="470"/>
      <c r="M9" s="97"/>
      <c r="N9" s="192" t="s">
        <v>889</v>
      </c>
      <c r="O9" s="202">
        <v>0</v>
      </c>
      <c r="P9" s="470"/>
    </row>
    <row r="10" spans="1:16" ht="13.5">
      <c r="A10" s="97"/>
      <c r="B10" s="501" t="s">
        <v>1419</v>
      </c>
      <c r="C10" s="514">
        <v>885</v>
      </c>
      <c r="D10" s="254"/>
      <c r="E10" s="196"/>
      <c r="F10" s="201" t="s">
        <v>864</v>
      </c>
      <c r="G10" s="193">
        <v>1005</v>
      </c>
      <c r="H10" s="254"/>
      <c r="I10" s="97"/>
      <c r="J10" s="83"/>
      <c r="K10" s="136"/>
      <c r="L10" s="470"/>
      <c r="M10" s="97"/>
      <c r="N10" s="192" t="s">
        <v>166</v>
      </c>
      <c r="O10" s="202">
        <v>160</v>
      </c>
      <c r="P10" s="470"/>
    </row>
    <row r="11" spans="1:16" ht="13.5">
      <c r="A11" s="97"/>
      <c r="B11" s="192" t="s">
        <v>511</v>
      </c>
      <c r="C11" s="193">
        <v>0</v>
      </c>
      <c r="D11" s="254"/>
      <c r="E11" s="196"/>
      <c r="F11" s="197" t="s">
        <v>828</v>
      </c>
      <c r="G11" s="193">
        <v>1505</v>
      </c>
      <c r="H11" s="254"/>
      <c r="I11" s="97"/>
      <c r="J11" s="83"/>
      <c r="K11" s="102"/>
      <c r="L11" s="470"/>
      <c r="M11" s="97"/>
      <c r="N11" s="192" t="s">
        <v>1173</v>
      </c>
      <c r="O11" s="202">
        <v>60</v>
      </c>
      <c r="P11" s="470"/>
    </row>
    <row r="12" spans="1:16" ht="13.5">
      <c r="A12" s="97"/>
      <c r="B12" s="501" t="s">
        <v>251</v>
      </c>
      <c r="C12" s="514">
        <v>910</v>
      </c>
      <c r="D12" s="254"/>
      <c r="E12" s="196"/>
      <c r="F12" s="197" t="s">
        <v>602</v>
      </c>
      <c r="G12" s="78">
        <v>580</v>
      </c>
      <c r="H12" s="254"/>
      <c r="I12" s="97"/>
      <c r="J12" s="114"/>
      <c r="K12" s="102"/>
      <c r="L12" s="470"/>
      <c r="M12" s="97"/>
      <c r="N12" s="192" t="s">
        <v>198</v>
      </c>
      <c r="O12" s="202">
        <v>80</v>
      </c>
      <c r="P12" s="254"/>
    </row>
    <row r="13" spans="1:16" ht="13.5">
      <c r="A13" s="97"/>
      <c r="B13" s="192" t="s">
        <v>164</v>
      </c>
      <c r="C13" s="193">
        <v>1450</v>
      </c>
      <c r="D13" s="254"/>
      <c r="E13" s="196"/>
      <c r="F13" s="501" t="s">
        <v>865</v>
      </c>
      <c r="G13" s="514">
        <v>1475</v>
      </c>
      <c r="H13" s="254"/>
      <c r="I13" s="97"/>
      <c r="J13" s="101"/>
      <c r="K13" s="102"/>
      <c r="L13" s="99"/>
      <c r="M13" s="97"/>
      <c r="N13" s="192" t="s">
        <v>1440</v>
      </c>
      <c r="O13" s="202">
        <v>30</v>
      </c>
      <c r="P13" s="470"/>
    </row>
    <row r="14" spans="1:16" ht="13.5">
      <c r="A14" s="97"/>
      <c r="B14" s="192" t="s">
        <v>509</v>
      </c>
      <c r="C14" s="193">
        <v>700</v>
      </c>
      <c r="D14" s="254"/>
      <c r="E14" s="196"/>
      <c r="F14" s="488"/>
      <c r="G14" s="489"/>
      <c r="H14" s="134"/>
      <c r="I14" s="97"/>
      <c r="J14" s="237" t="s">
        <v>546</v>
      </c>
      <c r="K14" s="234">
        <f>SUM(G53:G69,K5:K13)</f>
        <v>9850</v>
      </c>
      <c r="L14" s="236">
        <f>SUM(H53:H69,L5:L13)</f>
        <v>0</v>
      </c>
      <c r="M14" s="97"/>
      <c r="N14" s="434" t="s">
        <v>199</v>
      </c>
      <c r="O14" s="226">
        <v>35</v>
      </c>
      <c r="P14" s="470"/>
    </row>
    <row r="15" spans="1:16" ht="13.5">
      <c r="A15" s="97"/>
      <c r="B15" s="192" t="s">
        <v>165</v>
      </c>
      <c r="C15" s="193">
        <v>0</v>
      </c>
      <c r="D15" s="254"/>
      <c r="E15" s="97"/>
      <c r="F15" s="138"/>
      <c r="G15" s="137"/>
      <c r="H15" s="134"/>
      <c r="I15" s="97"/>
      <c r="J15" s="101"/>
      <c r="K15" s="134"/>
      <c r="L15" s="99"/>
      <c r="M15" s="97"/>
      <c r="N15" s="197" t="s">
        <v>810</v>
      </c>
      <c r="O15" s="194">
        <v>0</v>
      </c>
      <c r="P15" s="470"/>
    </row>
    <row r="16" spans="1:16" ht="13.5">
      <c r="A16" s="97"/>
      <c r="B16" s="192" t="s">
        <v>1420</v>
      </c>
      <c r="C16" s="193">
        <v>980</v>
      </c>
      <c r="D16" s="254"/>
      <c r="E16" s="97"/>
      <c r="F16" s="114"/>
      <c r="G16" s="137"/>
      <c r="H16" s="108"/>
      <c r="I16" s="541" t="s">
        <v>1386</v>
      </c>
      <c r="J16" s="542"/>
      <c r="K16" s="542"/>
      <c r="L16" s="543"/>
      <c r="M16" s="97"/>
      <c r="N16" s="485" t="s">
        <v>1274</v>
      </c>
      <c r="O16" s="229">
        <v>210</v>
      </c>
      <c r="P16" s="194"/>
    </row>
    <row r="17" spans="1:16" ht="13.5">
      <c r="A17" s="97"/>
      <c r="B17" s="192" t="s">
        <v>512</v>
      </c>
      <c r="C17" s="193">
        <v>0</v>
      </c>
      <c r="D17" s="254"/>
      <c r="E17" s="97"/>
      <c r="F17" s="114"/>
      <c r="G17" s="137"/>
      <c r="H17" s="120"/>
      <c r="I17" s="97"/>
      <c r="J17" s="101" t="s">
        <v>877</v>
      </c>
      <c r="K17" s="102">
        <v>220</v>
      </c>
      <c r="L17" s="467"/>
      <c r="M17" s="97"/>
      <c r="N17" s="201" t="s">
        <v>1174</v>
      </c>
      <c r="O17" s="193">
        <v>25</v>
      </c>
      <c r="P17" s="194"/>
    </row>
    <row r="18" spans="1:16" ht="13.5">
      <c r="A18" s="97"/>
      <c r="B18" s="501" t="s">
        <v>230</v>
      </c>
      <c r="C18" s="514">
        <v>1895</v>
      </c>
      <c r="D18" s="254"/>
      <c r="E18" s="101"/>
      <c r="F18" s="123"/>
      <c r="G18" s="137"/>
      <c r="H18" s="137"/>
      <c r="I18" s="97"/>
      <c r="J18" s="501" t="s">
        <v>516</v>
      </c>
      <c r="K18" s="514">
        <v>1220</v>
      </c>
      <c r="L18" s="194"/>
      <c r="M18" s="97"/>
      <c r="N18" s="197" t="s">
        <v>200</v>
      </c>
      <c r="O18" s="193">
        <v>60</v>
      </c>
      <c r="P18" s="194"/>
    </row>
    <row r="19" spans="1:16" ht="13.5">
      <c r="A19" s="97"/>
      <c r="B19" s="515" t="s">
        <v>1205</v>
      </c>
      <c r="C19" s="514">
        <v>4035</v>
      </c>
      <c r="D19" s="254"/>
      <c r="E19" s="97"/>
      <c r="F19" s="218" t="s">
        <v>798</v>
      </c>
      <c r="G19" s="255">
        <f>SUM(G6:G18)</f>
        <v>7460</v>
      </c>
      <c r="H19" s="256">
        <f>SUM(H6:H18)</f>
        <v>0</v>
      </c>
      <c r="I19" s="97"/>
      <c r="J19" s="192" t="s">
        <v>517</v>
      </c>
      <c r="K19" s="193">
        <v>1000</v>
      </c>
      <c r="L19" s="194"/>
      <c r="M19" s="97"/>
      <c r="N19" s="197" t="s">
        <v>890</v>
      </c>
      <c r="O19" s="193">
        <v>75</v>
      </c>
      <c r="P19" s="254"/>
    </row>
    <row r="20" spans="1:16" ht="13.5">
      <c r="A20" s="97"/>
      <c r="B20" s="101"/>
      <c r="C20" s="251"/>
      <c r="D20" s="134"/>
      <c r="E20" s="121"/>
      <c r="F20" s="233" t="s">
        <v>1183</v>
      </c>
      <c r="G20" s="234">
        <f>C25+C52+C68+G19</f>
        <v>40480</v>
      </c>
      <c r="H20" s="258">
        <f>D25+D52+D68+H19</f>
        <v>0</v>
      </c>
      <c r="I20" s="97"/>
      <c r="J20" s="192" t="s">
        <v>1431</v>
      </c>
      <c r="K20" s="193">
        <v>200</v>
      </c>
      <c r="L20" s="194"/>
      <c r="M20" s="133"/>
      <c r="N20" s="197" t="s">
        <v>811</v>
      </c>
      <c r="O20" s="194">
        <v>85</v>
      </c>
      <c r="P20" s="254"/>
    </row>
    <row r="21" spans="1:16" ht="13.5">
      <c r="A21" s="97"/>
      <c r="B21" s="101"/>
      <c r="C21" s="139"/>
      <c r="D21" s="134"/>
      <c r="E21" s="161"/>
      <c r="F21" s="122"/>
      <c r="G21" s="122"/>
      <c r="H21" s="163"/>
      <c r="I21" s="97"/>
      <c r="J21" s="192" t="s">
        <v>1432</v>
      </c>
      <c r="K21" s="193">
        <v>120</v>
      </c>
      <c r="L21" s="194"/>
      <c r="M21" s="97"/>
      <c r="N21" s="197" t="s">
        <v>265</v>
      </c>
      <c r="O21" s="193">
        <v>150</v>
      </c>
      <c r="P21" s="194"/>
    </row>
    <row r="22" spans="1:16" ht="13.5">
      <c r="A22" s="196"/>
      <c r="B22" s="192"/>
      <c r="C22" s="251"/>
      <c r="D22" s="252">
        <v>0</v>
      </c>
      <c r="E22" s="224"/>
      <c r="F22" s="192"/>
      <c r="G22" s="193"/>
      <c r="H22" s="253"/>
      <c r="I22" s="97"/>
      <c r="J22" s="192" t="s">
        <v>518</v>
      </c>
      <c r="K22" s="193">
        <v>445</v>
      </c>
      <c r="L22" s="194"/>
      <c r="M22" s="97"/>
      <c r="N22" s="197" t="s">
        <v>201</v>
      </c>
      <c r="O22" s="193">
        <v>0</v>
      </c>
      <c r="P22" s="194"/>
    </row>
    <row r="23" spans="1:16" ht="13.5">
      <c r="A23" s="224"/>
      <c r="B23" s="199"/>
      <c r="C23" s="251"/>
      <c r="D23" s="208"/>
      <c r="E23" s="519" t="s">
        <v>646</v>
      </c>
      <c r="F23" s="520"/>
      <c r="G23" s="520"/>
      <c r="H23" s="544"/>
      <c r="I23" s="196"/>
      <c r="J23" s="192" t="s">
        <v>878</v>
      </c>
      <c r="K23" s="193">
        <v>190</v>
      </c>
      <c r="L23" s="194"/>
      <c r="M23" s="97"/>
      <c r="N23" s="197" t="s">
        <v>669</v>
      </c>
      <c r="O23" s="193">
        <v>10</v>
      </c>
      <c r="P23" s="254"/>
    </row>
    <row r="24" spans="1:16" ht="13.5">
      <c r="A24" s="203"/>
      <c r="B24" s="226"/>
      <c r="C24" s="203"/>
      <c r="D24" s="226"/>
      <c r="E24" s="51"/>
      <c r="F24" s="192" t="s">
        <v>866</v>
      </c>
      <c r="G24" s="254">
        <v>460</v>
      </c>
      <c r="H24" s="254"/>
      <c r="I24" s="196"/>
      <c r="J24" s="192" t="s">
        <v>1136</v>
      </c>
      <c r="K24" s="193">
        <v>90</v>
      </c>
      <c r="L24" s="254"/>
      <c r="M24" s="97"/>
      <c r="N24" s="197" t="s">
        <v>260</v>
      </c>
      <c r="O24" s="193">
        <v>0</v>
      </c>
      <c r="P24" s="194"/>
    </row>
    <row r="25" spans="1:16" ht="13.5">
      <c r="A25" s="203"/>
      <c r="B25" s="218" t="s">
        <v>795</v>
      </c>
      <c r="C25" s="240">
        <f>SUM(C7:C24)</f>
        <v>13395</v>
      </c>
      <c r="D25" s="241">
        <f>SUM(D7:D24)</f>
        <v>0</v>
      </c>
      <c r="E25" s="196"/>
      <c r="F25" s="192" t="s">
        <v>1502</v>
      </c>
      <c r="G25" s="193">
        <v>0</v>
      </c>
      <c r="H25" s="254"/>
      <c r="I25" s="196"/>
      <c r="J25" s="192" t="s">
        <v>519</v>
      </c>
      <c r="K25" s="193">
        <v>140</v>
      </c>
      <c r="L25" s="194"/>
      <c r="M25" s="97"/>
      <c r="N25" s="83" t="s">
        <v>891</v>
      </c>
      <c r="O25" s="193">
        <v>65</v>
      </c>
      <c r="P25" s="134"/>
    </row>
    <row r="26" spans="1:16" ht="13.5">
      <c r="A26" s="196"/>
      <c r="B26" s="192"/>
      <c r="C26" s="251"/>
      <c r="D26" s="254"/>
      <c r="E26" s="196"/>
      <c r="F26" s="192" t="s">
        <v>867</v>
      </c>
      <c r="G26" s="193">
        <v>545</v>
      </c>
      <c r="H26" s="254"/>
      <c r="I26" s="196"/>
      <c r="J26" s="192" t="s">
        <v>879</v>
      </c>
      <c r="K26" s="193">
        <v>665</v>
      </c>
      <c r="L26" s="194"/>
      <c r="M26" s="97"/>
      <c r="N26" s="83"/>
      <c r="O26" s="193"/>
      <c r="P26" s="470"/>
    </row>
    <row r="27" spans="1:16" ht="13.5">
      <c r="A27" s="196"/>
      <c r="B27" s="192"/>
      <c r="C27" s="193"/>
      <c r="D27" s="254"/>
      <c r="E27" s="196"/>
      <c r="F27" s="501" t="s">
        <v>1225</v>
      </c>
      <c r="G27" s="514">
        <v>900</v>
      </c>
      <c r="H27" s="254"/>
      <c r="I27" s="196"/>
      <c r="J27" s="192" t="s">
        <v>1137</v>
      </c>
      <c r="K27" s="193">
        <v>0</v>
      </c>
      <c r="L27" s="194"/>
      <c r="M27" s="97"/>
      <c r="N27" s="83"/>
      <c r="O27" s="193"/>
      <c r="P27" s="470"/>
    </row>
    <row r="28" spans="1:16" ht="13.5">
      <c r="A28" s="519" t="s">
        <v>178</v>
      </c>
      <c r="B28" s="520"/>
      <c r="C28" s="520"/>
      <c r="D28" s="520"/>
      <c r="E28" s="196"/>
      <c r="F28" s="192" t="s">
        <v>848</v>
      </c>
      <c r="G28" s="193">
        <v>1465</v>
      </c>
      <c r="H28" s="254"/>
      <c r="I28" s="196"/>
      <c r="J28" s="192" t="s">
        <v>1229</v>
      </c>
      <c r="K28" s="193">
        <v>630</v>
      </c>
      <c r="L28" s="194"/>
      <c r="M28" s="97"/>
      <c r="N28" s="83"/>
      <c r="O28" s="102"/>
      <c r="P28" s="470"/>
    </row>
    <row r="29" spans="1:16" ht="13.5">
      <c r="A29" s="196"/>
      <c r="B29" s="192" t="s">
        <v>1143</v>
      </c>
      <c r="C29" s="193">
        <v>1035</v>
      </c>
      <c r="D29" s="254"/>
      <c r="E29" s="196"/>
      <c r="F29" s="501" t="s">
        <v>1202</v>
      </c>
      <c r="G29" s="514">
        <v>1055</v>
      </c>
      <c r="H29" s="254"/>
      <c r="I29" s="196"/>
      <c r="J29" s="192" t="s">
        <v>1433</v>
      </c>
      <c r="K29" s="193">
        <v>0</v>
      </c>
      <c r="L29" s="194"/>
      <c r="M29" s="97"/>
      <c r="N29" s="83"/>
      <c r="O29" s="102"/>
      <c r="P29" s="470"/>
    </row>
    <row r="30" spans="1:16" ht="13.5">
      <c r="A30" s="196"/>
      <c r="B30" s="197" t="s">
        <v>233</v>
      </c>
      <c r="C30" s="193">
        <v>800</v>
      </c>
      <c r="D30" s="254"/>
      <c r="E30" s="196"/>
      <c r="F30" s="192" t="s">
        <v>1132</v>
      </c>
      <c r="G30" s="193">
        <v>1285</v>
      </c>
      <c r="H30" s="254"/>
      <c r="I30" s="196"/>
      <c r="J30" s="197" t="s">
        <v>1434</v>
      </c>
      <c r="K30" s="193">
        <v>120</v>
      </c>
      <c r="L30" s="194"/>
      <c r="M30" s="97"/>
      <c r="N30" s="83"/>
      <c r="O30" s="102"/>
      <c r="P30" s="470"/>
    </row>
    <row r="31" spans="1:16" ht="13.5">
      <c r="A31" s="196"/>
      <c r="B31" s="507" t="s">
        <v>363</v>
      </c>
      <c r="C31" s="514">
        <v>1080</v>
      </c>
      <c r="D31" s="78"/>
      <c r="E31" s="196"/>
      <c r="F31" s="192" t="s">
        <v>246</v>
      </c>
      <c r="G31" s="193">
        <v>400</v>
      </c>
      <c r="H31" s="254"/>
      <c r="I31" s="196"/>
      <c r="J31" s="197" t="s">
        <v>1435</v>
      </c>
      <c r="K31" s="193">
        <v>0</v>
      </c>
      <c r="L31" s="194"/>
      <c r="M31" s="97"/>
      <c r="N31" s="83"/>
      <c r="O31" s="102"/>
      <c r="P31" s="470"/>
    </row>
    <row r="32" spans="1:16" ht="13.5">
      <c r="A32" s="196"/>
      <c r="B32" s="507" t="s">
        <v>862</v>
      </c>
      <c r="C32" s="514">
        <v>630</v>
      </c>
      <c r="D32" s="78"/>
      <c r="E32" s="196"/>
      <c r="F32" s="192" t="s">
        <v>514</v>
      </c>
      <c r="G32" s="193">
        <v>585</v>
      </c>
      <c r="H32" s="254"/>
      <c r="I32" s="196"/>
      <c r="J32" s="201" t="s">
        <v>520</v>
      </c>
      <c r="K32" s="229">
        <v>0</v>
      </c>
      <c r="L32" s="194"/>
      <c r="M32" s="97"/>
      <c r="N32" s="83"/>
      <c r="O32" s="102"/>
      <c r="P32" s="470"/>
    </row>
    <row r="33" spans="1:16" ht="13.5">
      <c r="A33" s="78"/>
      <c r="B33" s="507" t="s">
        <v>1421</v>
      </c>
      <c r="C33" s="514">
        <v>770</v>
      </c>
      <c r="D33" s="78"/>
      <c r="E33" s="78"/>
      <c r="F33" s="197" t="s">
        <v>868</v>
      </c>
      <c r="G33" s="202">
        <v>0</v>
      </c>
      <c r="H33" s="254"/>
      <c r="I33" s="78"/>
      <c r="J33" s="201" t="s">
        <v>1436</v>
      </c>
      <c r="K33" s="193">
        <v>265</v>
      </c>
      <c r="L33" s="194"/>
      <c r="M33" s="99"/>
      <c r="N33" s="83"/>
      <c r="O33" s="102"/>
      <c r="P33" s="99"/>
    </row>
    <row r="34" spans="1:16" ht="13.5">
      <c r="A34" s="78"/>
      <c r="B34" s="505" t="s">
        <v>1422</v>
      </c>
      <c r="C34" s="513">
        <v>1060</v>
      </c>
      <c r="D34" s="78"/>
      <c r="E34" s="51"/>
      <c r="F34" s="501" t="s">
        <v>1203</v>
      </c>
      <c r="G34" s="514">
        <v>1615</v>
      </c>
      <c r="H34" s="254"/>
      <c r="I34" s="78"/>
      <c r="J34" s="197" t="s">
        <v>1139</v>
      </c>
      <c r="K34" s="193">
        <v>320</v>
      </c>
      <c r="L34" s="254"/>
      <c r="M34" s="99"/>
      <c r="N34" s="83"/>
      <c r="O34" s="102"/>
      <c r="P34" s="99"/>
    </row>
    <row r="35" spans="1:16" ht="13.5">
      <c r="A35" s="78"/>
      <c r="B35" s="507" t="s">
        <v>1423</v>
      </c>
      <c r="C35" s="514">
        <v>930</v>
      </c>
      <c r="D35" s="254"/>
      <c r="E35" s="78"/>
      <c r="F35" s="192" t="s">
        <v>871</v>
      </c>
      <c r="G35" s="193">
        <v>720</v>
      </c>
      <c r="H35" s="254"/>
      <c r="I35" s="78"/>
      <c r="J35" s="507" t="s">
        <v>881</v>
      </c>
      <c r="K35" s="514">
        <v>710</v>
      </c>
      <c r="L35" s="254"/>
      <c r="M35" s="99"/>
      <c r="N35" s="237" t="s">
        <v>546</v>
      </c>
      <c r="O35" s="234">
        <f>SUM(K49:K69,O5:O34)</f>
        <v>6195</v>
      </c>
      <c r="P35" s="236">
        <f>SUM(L49:L69,P5:P34)</f>
        <v>0</v>
      </c>
    </row>
    <row r="36" spans="1:16" ht="13.5">
      <c r="A36" s="78"/>
      <c r="B36" s="197" t="s">
        <v>1424</v>
      </c>
      <c r="C36" s="193">
        <v>750</v>
      </c>
      <c r="D36" s="254"/>
      <c r="E36" s="78"/>
      <c r="F36" s="192" t="s">
        <v>1657</v>
      </c>
      <c r="G36" s="193">
        <v>800</v>
      </c>
      <c r="H36" s="78"/>
      <c r="I36" s="78"/>
      <c r="J36" s="197" t="s">
        <v>1140</v>
      </c>
      <c r="K36" s="193">
        <v>0</v>
      </c>
      <c r="L36" s="254"/>
      <c r="M36" s="99"/>
      <c r="N36" s="83"/>
      <c r="O36" s="134"/>
      <c r="P36" s="99"/>
    </row>
    <row r="37" spans="1:16" ht="13.5">
      <c r="A37" s="78"/>
      <c r="B37" s="197" t="s">
        <v>1425</v>
      </c>
      <c r="C37" s="193">
        <v>1075</v>
      </c>
      <c r="D37" s="254"/>
      <c r="E37" s="78"/>
      <c r="F37" s="192" t="s">
        <v>1276</v>
      </c>
      <c r="G37" s="193">
        <v>1060</v>
      </c>
      <c r="H37" s="254"/>
      <c r="I37" s="78"/>
      <c r="J37" s="192" t="s">
        <v>1142</v>
      </c>
      <c r="K37" s="226">
        <v>280</v>
      </c>
      <c r="L37" s="254"/>
      <c r="M37" s="521" t="s">
        <v>1387</v>
      </c>
      <c r="N37" s="522"/>
      <c r="O37" s="522"/>
      <c r="P37" s="523"/>
    </row>
    <row r="38" spans="1:16" ht="13.5">
      <c r="A38" s="78"/>
      <c r="B38" s="507" t="s">
        <v>1206</v>
      </c>
      <c r="C38" s="514">
        <v>1590</v>
      </c>
      <c r="D38" s="254"/>
      <c r="E38" s="78"/>
      <c r="F38" s="192" t="s">
        <v>872</v>
      </c>
      <c r="G38" s="193">
        <v>0</v>
      </c>
      <c r="H38" s="78"/>
      <c r="I38" s="99"/>
      <c r="J38" s="197" t="s">
        <v>1135</v>
      </c>
      <c r="K38" s="193">
        <v>140</v>
      </c>
      <c r="L38" s="254"/>
      <c r="M38" s="99"/>
      <c r="N38" s="435" t="s">
        <v>1441</v>
      </c>
      <c r="O38" s="427">
        <v>320</v>
      </c>
      <c r="P38" s="254"/>
    </row>
    <row r="39" spans="1:16" ht="13.5">
      <c r="A39" s="78"/>
      <c r="B39" s="192" t="s">
        <v>907</v>
      </c>
      <c r="C39" s="193">
        <v>1255</v>
      </c>
      <c r="D39" s="254"/>
      <c r="E39" s="78"/>
      <c r="F39" s="192" t="s">
        <v>1134</v>
      </c>
      <c r="G39" s="193">
        <v>0</v>
      </c>
      <c r="H39" s="78"/>
      <c r="I39" s="99"/>
      <c r="J39" s="197"/>
      <c r="K39" s="193"/>
      <c r="L39" s="254"/>
      <c r="M39" s="99"/>
      <c r="N39" s="197" t="s">
        <v>1442</v>
      </c>
      <c r="O39" s="193">
        <v>780</v>
      </c>
      <c r="P39" s="254"/>
    </row>
    <row r="40" spans="1:16" ht="13.5">
      <c r="A40" s="78"/>
      <c r="B40" s="192" t="s">
        <v>863</v>
      </c>
      <c r="C40" s="193">
        <v>730</v>
      </c>
      <c r="D40" s="254"/>
      <c r="E40" s="78"/>
      <c r="F40" s="192" t="s">
        <v>1201</v>
      </c>
      <c r="G40" s="193">
        <v>0</v>
      </c>
      <c r="H40" s="78"/>
      <c r="I40" s="99"/>
      <c r="J40" s="197"/>
      <c r="K40" s="193"/>
      <c r="L40" s="467"/>
      <c r="M40" s="99"/>
      <c r="N40" s="197" t="s">
        <v>309</v>
      </c>
      <c r="O40" s="193">
        <v>235</v>
      </c>
      <c r="P40" s="254"/>
    </row>
    <row r="41" spans="1:16" ht="13.5">
      <c r="A41" s="78"/>
      <c r="B41" s="501" t="s">
        <v>229</v>
      </c>
      <c r="C41" s="514">
        <v>570</v>
      </c>
      <c r="D41" s="254"/>
      <c r="E41" s="78"/>
      <c r="F41" s="192" t="s">
        <v>1503</v>
      </c>
      <c r="G41" s="194">
        <v>0</v>
      </c>
      <c r="H41" s="78"/>
      <c r="I41" s="99"/>
      <c r="J41" s="83"/>
      <c r="K41" s="102"/>
      <c r="L41" s="467"/>
      <c r="M41" s="99"/>
      <c r="N41" s="197" t="s">
        <v>1443</v>
      </c>
      <c r="O41" s="193">
        <v>205</v>
      </c>
      <c r="P41" s="254"/>
    </row>
    <row r="42" spans="1:16" ht="13.5">
      <c r="A42" s="78"/>
      <c r="B42" s="192"/>
      <c r="C42" s="193"/>
      <c r="D42" s="134"/>
      <c r="E42" s="78"/>
      <c r="F42" s="192"/>
      <c r="G42" s="194"/>
      <c r="H42" s="78"/>
      <c r="I42" s="99"/>
      <c r="J42" s="83"/>
      <c r="K42" s="102"/>
      <c r="L42" s="467"/>
      <c r="M42" s="99"/>
      <c r="N42" s="192" t="s">
        <v>1176</v>
      </c>
      <c r="O42" s="193">
        <v>165</v>
      </c>
      <c r="P42" s="254"/>
    </row>
    <row r="43" spans="1:16" ht="13.5">
      <c r="A43" s="78"/>
      <c r="B43" s="192"/>
      <c r="C43" s="193"/>
      <c r="D43" s="134"/>
      <c r="E43" s="78"/>
      <c r="F43" s="192"/>
      <c r="G43" s="193"/>
      <c r="H43" s="78"/>
      <c r="I43" s="101"/>
      <c r="J43" s="115"/>
      <c r="K43" s="102"/>
      <c r="L43" s="468"/>
      <c r="M43" s="99"/>
      <c r="N43" s="192" t="s">
        <v>1444</v>
      </c>
      <c r="O43" s="202">
        <v>100</v>
      </c>
      <c r="P43" s="254"/>
    </row>
    <row r="44" spans="1:16" ht="13.5">
      <c r="A44" s="99"/>
      <c r="B44" s="101"/>
      <c r="C44" s="102"/>
      <c r="D44" s="99"/>
      <c r="E44" s="99"/>
      <c r="F44" s="101"/>
      <c r="G44" s="103"/>
      <c r="H44" s="99"/>
      <c r="I44" s="99"/>
      <c r="J44" s="115"/>
      <c r="K44" s="102"/>
      <c r="L44" s="467"/>
      <c r="M44" s="99"/>
      <c r="N44" s="404" t="s">
        <v>1445</v>
      </c>
      <c r="O44" s="405">
        <v>0</v>
      </c>
      <c r="P44" s="337"/>
    </row>
    <row r="45" spans="1:16" ht="13.5">
      <c r="A45" s="99"/>
      <c r="B45" s="101"/>
      <c r="C45" s="102"/>
      <c r="D45" s="99"/>
      <c r="E45" s="99"/>
      <c r="F45" s="114"/>
      <c r="G45" s="103"/>
      <c r="H45" s="99"/>
      <c r="I45" s="99"/>
      <c r="J45" s="83"/>
      <c r="K45" s="102"/>
      <c r="L45" s="467"/>
      <c r="M45" s="101"/>
      <c r="N45" s="192" t="s">
        <v>202</v>
      </c>
      <c r="O45" s="141">
        <v>115</v>
      </c>
      <c r="P45" s="471"/>
    </row>
    <row r="46" spans="1:16" ht="13.5">
      <c r="A46" s="99"/>
      <c r="B46" s="101"/>
      <c r="C46" s="102"/>
      <c r="D46" s="99"/>
      <c r="E46" s="99"/>
      <c r="F46" s="123"/>
      <c r="G46" s="102"/>
      <c r="H46" s="99"/>
      <c r="I46" s="99"/>
      <c r="J46" s="237" t="s">
        <v>546</v>
      </c>
      <c r="K46" s="234">
        <f>SUM(K17:K45)</f>
        <v>6755</v>
      </c>
      <c r="L46" s="236">
        <f>SUM(L17:L45)</f>
        <v>0</v>
      </c>
      <c r="M46" s="99"/>
      <c r="N46" s="198" t="s">
        <v>1175</v>
      </c>
      <c r="O46" s="107">
        <v>35</v>
      </c>
      <c r="P46" s="470"/>
    </row>
    <row r="47" spans="1:16" ht="13.5">
      <c r="A47" s="83"/>
      <c r="B47" s="119"/>
      <c r="C47" s="124"/>
      <c r="D47" s="99"/>
      <c r="E47" s="99"/>
      <c r="F47" s="101"/>
      <c r="G47" s="102"/>
      <c r="H47" s="108"/>
      <c r="I47" s="99"/>
      <c r="J47" s="83"/>
      <c r="K47" s="134"/>
      <c r="L47" s="99"/>
      <c r="M47" s="99"/>
      <c r="N47" s="94" t="s">
        <v>1185</v>
      </c>
      <c r="O47" s="107">
        <v>85</v>
      </c>
      <c r="P47" s="470"/>
    </row>
    <row r="48" spans="1:16" ht="13.5">
      <c r="A48" s="95"/>
      <c r="B48" s="174"/>
      <c r="C48" s="102"/>
      <c r="D48" s="95"/>
      <c r="E48" s="99"/>
      <c r="F48" s="101"/>
      <c r="G48" s="102"/>
      <c r="H48" s="99"/>
      <c r="I48" s="393" t="s">
        <v>648</v>
      </c>
      <c r="J48" s="162"/>
      <c r="K48" s="162"/>
      <c r="L48" s="163"/>
      <c r="M48" s="99"/>
      <c r="N48" s="101" t="s">
        <v>308</v>
      </c>
      <c r="O48" s="107">
        <v>105</v>
      </c>
      <c r="P48" s="470"/>
    </row>
    <row r="49" spans="1:16" ht="13.5">
      <c r="A49" s="99"/>
      <c r="B49" s="174"/>
      <c r="C49" s="102"/>
      <c r="D49" s="99"/>
      <c r="E49" s="161"/>
      <c r="F49" s="237" t="s">
        <v>546</v>
      </c>
      <c r="G49" s="234">
        <f>SUM(G24:G48)</f>
        <v>10890</v>
      </c>
      <c r="H49" s="235">
        <f>SUM(H24:H48)</f>
        <v>0</v>
      </c>
      <c r="I49" s="99"/>
      <c r="J49" s="83" t="s">
        <v>257</v>
      </c>
      <c r="K49" s="193">
        <v>75</v>
      </c>
      <c r="L49" s="134"/>
      <c r="M49" s="99"/>
      <c r="N49" s="101" t="s">
        <v>1179</v>
      </c>
      <c r="O49" s="107">
        <v>15</v>
      </c>
      <c r="P49" s="470"/>
    </row>
    <row r="50" spans="1:16" ht="13.5">
      <c r="A50" s="99"/>
      <c r="B50" s="142"/>
      <c r="C50" s="102"/>
      <c r="D50" s="99"/>
      <c r="E50" s="99"/>
      <c r="F50" s="106"/>
      <c r="G50" s="102"/>
      <c r="H50" s="99"/>
      <c r="I50" s="99"/>
      <c r="J50" s="197" t="s">
        <v>882</v>
      </c>
      <c r="K50" s="193">
        <v>80</v>
      </c>
      <c r="L50" s="254"/>
      <c r="M50" s="99"/>
      <c r="N50" s="83" t="s">
        <v>1446</v>
      </c>
      <c r="O50" s="107">
        <v>0</v>
      </c>
      <c r="P50" s="470"/>
    </row>
    <row r="51" spans="1:16" ht="13.5">
      <c r="A51" s="99"/>
      <c r="B51" s="174"/>
      <c r="C51" s="102"/>
      <c r="D51" s="99"/>
      <c r="E51" s="99"/>
      <c r="F51" s="83"/>
      <c r="G51" s="102"/>
      <c r="H51" s="99"/>
      <c r="I51" s="99"/>
      <c r="J51" s="197" t="s">
        <v>883</v>
      </c>
      <c r="K51" s="193">
        <v>70</v>
      </c>
      <c r="L51" s="254"/>
      <c r="M51" s="99"/>
      <c r="N51" s="83"/>
      <c r="O51" s="107"/>
      <c r="P51" s="99"/>
    </row>
    <row r="52" spans="1:16" ht="13.5">
      <c r="A52" s="99"/>
      <c r="B52" s="218" t="s">
        <v>796</v>
      </c>
      <c r="C52" s="219">
        <f>SUM(C29:C51)</f>
        <v>12275</v>
      </c>
      <c r="D52" s="222">
        <f>SUM(D29:D51)</f>
        <v>0</v>
      </c>
      <c r="E52" s="541" t="s">
        <v>647</v>
      </c>
      <c r="F52" s="542"/>
      <c r="G52" s="542"/>
      <c r="H52" s="543"/>
      <c r="I52" s="99"/>
      <c r="J52" s="197" t="s">
        <v>885</v>
      </c>
      <c r="K52" s="193">
        <v>175</v>
      </c>
      <c r="L52" s="254"/>
      <c r="M52" s="99"/>
      <c r="N52" s="223" t="s">
        <v>799</v>
      </c>
      <c r="O52" s="221">
        <f>SUM(O38:O51)</f>
        <v>2160</v>
      </c>
      <c r="P52" s="222">
        <f>SUM(P38:P51)</f>
        <v>0</v>
      </c>
    </row>
    <row r="53" spans="1:16" ht="13.5">
      <c r="A53" s="99"/>
      <c r="B53" s="174"/>
      <c r="C53" s="134"/>
      <c r="D53" s="99"/>
      <c r="E53" s="99"/>
      <c r="F53" s="517" t="s">
        <v>1407</v>
      </c>
      <c r="G53" s="510">
        <v>1055</v>
      </c>
      <c r="H53" s="254"/>
      <c r="I53" s="99"/>
      <c r="J53" s="507" t="s">
        <v>1207</v>
      </c>
      <c r="K53" s="514">
        <v>1390</v>
      </c>
      <c r="L53" s="254"/>
      <c r="M53" s="99"/>
      <c r="N53" s="101"/>
      <c r="O53" s="107"/>
      <c r="P53" s="99"/>
    </row>
    <row r="54" spans="1:16" ht="13.5">
      <c r="A54" s="393" t="s">
        <v>179</v>
      </c>
      <c r="B54" s="162"/>
      <c r="C54" s="162"/>
      <c r="D54" s="163"/>
      <c r="E54" s="140"/>
      <c r="F54" s="507" t="s">
        <v>206</v>
      </c>
      <c r="G54" s="514">
        <v>580</v>
      </c>
      <c r="H54" s="254"/>
      <c r="I54" s="99"/>
      <c r="J54" s="197" t="s">
        <v>258</v>
      </c>
      <c r="K54" s="193">
        <v>145</v>
      </c>
      <c r="L54" s="254"/>
      <c r="M54" s="524" t="s">
        <v>1388</v>
      </c>
      <c r="N54" s="525"/>
      <c r="O54" s="525"/>
      <c r="P54" s="526"/>
    </row>
    <row r="55" spans="1:16" ht="13.5">
      <c r="A55" s="99"/>
      <c r="B55" s="195" t="s">
        <v>1504</v>
      </c>
      <c r="C55" s="102">
        <v>830</v>
      </c>
      <c r="D55" s="99"/>
      <c r="E55" s="99"/>
      <c r="F55" s="507" t="s">
        <v>358</v>
      </c>
      <c r="G55" s="514">
        <v>850</v>
      </c>
      <c r="H55" s="254"/>
      <c r="I55" s="99"/>
      <c r="J55" s="197" t="s">
        <v>255</v>
      </c>
      <c r="K55" s="193">
        <v>125</v>
      </c>
      <c r="L55" s="254"/>
      <c r="M55" s="99"/>
      <c r="N55" s="101" t="s">
        <v>208</v>
      </c>
      <c r="O55" s="99">
        <v>190</v>
      </c>
      <c r="P55" s="470"/>
    </row>
    <row r="56" spans="1:16" ht="13.5">
      <c r="A56" s="99"/>
      <c r="B56" s="195" t="s">
        <v>1426</v>
      </c>
      <c r="C56" s="193">
        <v>900</v>
      </c>
      <c r="D56" s="254"/>
      <c r="E56" s="99"/>
      <c r="F56" s="507" t="s">
        <v>360</v>
      </c>
      <c r="G56" s="514">
        <v>390</v>
      </c>
      <c r="H56" s="254"/>
      <c r="I56" s="99"/>
      <c r="J56" s="197" t="s">
        <v>1448</v>
      </c>
      <c r="K56" s="193">
        <v>0</v>
      </c>
      <c r="L56" s="99"/>
      <c r="M56" s="99"/>
      <c r="N56" s="83" t="s">
        <v>274</v>
      </c>
      <c r="O56" s="99">
        <v>50</v>
      </c>
      <c r="P56" s="470"/>
    </row>
    <row r="57" spans="1:16" ht="13.5">
      <c r="A57" s="99"/>
      <c r="B57" s="504" t="s">
        <v>900</v>
      </c>
      <c r="C57" s="514">
        <v>1570</v>
      </c>
      <c r="D57" s="254"/>
      <c r="E57" s="99"/>
      <c r="F57" s="83" t="s">
        <v>1261</v>
      </c>
      <c r="G57" s="193">
        <v>0</v>
      </c>
      <c r="H57" s="254"/>
      <c r="I57" s="99"/>
      <c r="J57" s="197" t="s">
        <v>886</v>
      </c>
      <c r="K57" s="193">
        <v>140</v>
      </c>
      <c r="L57" s="99"/>
      <c r="M57" s="99"/>
      <c r="N57" s="101" t="s">
        <v>279</v>
      </c>
      <c r="O57" s="99">
        <v>110</v>
      </c>
      <c r="P57" s="470"/>
    </row>
    <row r="58" spans="1:16" ht="13.5">
      <c r="A58" s="99"/>
      <c r="B58" s="504" t="s">
        <v>207</v>
      </c>
      <c r="C58" s="514">
        <v>1895</v>
      </c>
      <c r="D58" s="254"/>
      <c r="E58" s="99"/>
      <c r="F58" s="197" t="s">
        <v>1428</v>
      </c>
      <c r="G58" s="193">
        <v>370</v>
      </c>
      <c r="H58" s="254"/>
      <c r="I58" s="99"/>
      <c r="J58" s="197" t="s">
        <v>566</v>
      </c>
      <c r="K58" s="193">
        <v>0</v>
      </c>
      <c r="L58" s="99"/>
      <c r="M58" s="99"/>
      <c r="N58" s="83" t="s">
        <v>571</v>
      </c>
      <c r="O58" s="99">
        <v>140</v>
      </c>
      <c r="P58" s="470"/>
    </row>
    <row r="59" spans="1:16" ht="13.5">
      <c r="A59" s="99"/>
      <c r="B59" s="195" t="s">
        <v>237</v>
      </c>
      <c r="C59" s="193">
        <v>820</v>
      </c>
      <c r="D59" s="254"/>
      <c r="E59" s="99"/>
      <c r="F59" s="515" t="s">
        <v>1429</v>
      </c>
      <c r="G59" s="514">
        <v>1105</v>
      </c>
      <c r="H59" s="254"/>
      <c r="I59" s="99"/>
      <c r="J59" s="197" t="s">
        <v>203</v>
      </c>
      <c r="K59" s="193">
        <v>60</v>
      </c>
      <c r="L59" s="99"/>
      <c r="M59" s="99"/>
      <c r="N59" s="83" t="s">
        <v>209</v>
      </c>
      <c r="O59" s="78">
        <v>90</v>
      </c>
      <c r="P59" s="254"/>
    </row>
    <row r="60" spans="1:16" ht="13.5">
      <c r="A60" s="99"/>
      <c r="B60" s="174" t="s">
        <v>819</v>
      </c>
      <c r="C60" s="193">
        <v>1335</v>
      </c>
      <c r="D60" s="134"/>
      <c r="E60" s="99"/>
      <c r="F60" s="197" t="s">
        <v>356</v>
      </c>
      <c r="G60" s="193">
        <v>0</v>
      </c>
      <c r="H60" s="254"/>
      <c r="I60" s="99"/>
      <c r="J60" s="192" t="s">
        <v>1172</v>
      </c>
      <c r="K60" s="202">
        <v>80</v>
      </c>
      <c r="L60" s="99"/>
      <c r="M60" s="99"/>
      <c r="N60" s="83" t="s">
        <v>1186</v>
      </c>
      <c r="O60" s="78">
        <v>60</v>
      </c>
      <c r="P60" s="254"/>
    </row>
    <row r="61" spans="1:16" ht="13.5">
      <c r="A61" s="99"/>
      <c r="B61" s="118" t="s">
        <v>1501</v>
      </c>
      <c r="C61" s="193">
        <v>0</v>
      </c>
      <c r="D61" s="134"/>
      <c r="E61" s="99"/>
      <c r="F61" s="197" t="s">
        <v>1198</v>
      </c>
      <c r="G61" s="193">
        <v>0</v>
      </c>
      <c r="H61" s="254"/>
      <c r="I61" s="99"/>
      <c r="J61" s="197" t="s">
        <v>204</v>
      </c>
      <c r="K61" s="202">
        <v>140</v>
      </c>
      <c r="L61" s="78"/>
      <c r="M61" s="99"/>
      <c r="N61" s="83" t="s">
        <v>276</v>
      </c>
      <c r="O61" s="78">
        <v>100</v>
      </c>
      <c r="P61" s="254"/>
    </row>
    <row r="62" spans="1:16" ht="13.5">
      <c r="A62" s="99"/>
      <c r="B62" s="118"/>
      <c r="C62" s="193"/>
      <c r="D62" s="99"/>
      <c r="E62" s="99"/>
      <c r="F62" s="197" t="s">
        <v>1011</v>
      </c>
      <c r="G62" s="193">
        <v>450</v>
      </c>
      <c r="H62" s="254"/>
      <c r="I62" s="99"/>
      <c r="J62" s="83" t="s">
        <v>205</v>
      </c>
      <c r="K62" s="107">
        <v>95</v>
      </c>
      <c r="L62" s="99"/>
      <c r="M62" s="99"/>
      <c r="N62" s="83" t="s">
        <v>1447</v>
      </c>
      <c r="O62" s="78">
        <v>150</v>
      </c>
      <c r="P62" s="254"/>
    </row>
    <row r="63" spans="1:16" ht="13.5">
      <c r="A63" s="99"/>
      <c r="B63" s="174"/>
      <c r="C63" s="193"/>
      <c r="D63" s="99"/>
      <c r="E63" s="99"/>
      <c r="F63" s="507" t="s">
        <v>1648</v>
      </c>
      <c r="G63" s="514">
        <v>660</v>
      </c>
      <c r="H63" s="254"/>
      <c r="I63" s="99"/>
      <c r="J63" s="101" t="s">
        <v>259</v>
      </c>
      <c r="K63" s="113">
        <v>50</v>
      </c>
      <c r="L63" s="99"/>
      <c r="M63" s="99"/>
      <c r="N63" s="83" t="s">
        <v>572</v>
      </c>
      <c r="O63" s="78">
        <v>120</v>
      </c>
      <c r="P63" s="470"/>
    </row>
    <row r="64" spans="1:16" ht="13.5">
      <c r="A64" s="99"/>
      <c r="B64" s="174"/>
      <c r="C64" s="102"/>
      <c r="D64" s="99"/>
      <c r="E64" s="99"/>
      <c r="F64" s="197" t="s">
        <v>1430</v>
      </c>
      <c r="G64" s="193">
        <v>0</v>
      </c>
      <c r="H64" s="254"/>
      <c r="I64" s="99"/>
      <c r="J64" s="94" t="s">
        <v>887</v>
      </c>
      <c r="K64" s="141">
        <v>130</v>
      </c>
      <c r="L64" s="108"/>
      <c r="M64" s="99"/>
      <c r="N64" s="98" t="s">
        <v>570</v>
      </c>
      <c r="O64" s="99">
        <v>10</v>
      </c>
      <c r="P64" s="470"/>
    </row>
    <row r="65" spans="1:16" ht="13.5">
      <c r="A65" s="99"/>
      <c r="B65" s="142"/>
      <c r="C65" s="102"/>
      <c r="D65" s="99"/>
      <c r="E65" s="99"/>
      <c r="F65" s="507" t="s">
        <v>1500</v>
      </c>
      <c r="G65" s="514">
        <v>870</v>
      </c>
      <c r="H65" s="254"/>
      <c r="I65" s="99"/>
      <c r="J65" s="94" t="s">
        <v>1449</v>
      </c>
      <c r="K65" s="141">
        <v>0</v>
      </c>
      <c r="L65" s="99"/>
      <c r="M65" s="99"/>
      <c r="N65" s="83"/>
      <c r="O65" s="99"/>
      <c r="P65" s="99"/>
    </row>
    <row r="66" spans="1:16" ht="13.5">
      <c r="A66" s="99"/>
      <c r="B66" s="142"/>
      <c r="C66" s="102"/>
      <c r="D66" s="99"/>
      <c r="E66" s="99"/>
      <c r="F66" s="507" t="s">
        <v>873</v>
      </c>
      <c r="G66" s="514">
        <v>640</v>
      </c>
      <c r="H66" s="78"/>
      <c r="I66" s="99"/>
      <c r="J66" s="94"/>
      <c r="K66" s="141"/>
      <c r="L66" s="99"/>
      <c r="M66" s="99"/>
      <c r="N66" s="83"/>
      <c r="O66" s="99"/>
      <c r="P66" s="99"/>
    </row>
    <row r="67" spans="1:16" ht="13.5">
      <c r="A67" s="99"/>
      <c r="B67" s="142"/>
      <c r="C67" s="102"/>
      <c r="D67" s="99"/>
      <c r="E67" s="99"/>
      <c r="F67" s="197"/>
      <c r="G67" s="102"/>
      <c r="H67" s="99"/>
      <c r="I67" s="99"/>
      <c r="J67" s="94"/>
      <c r="K67" s="141"/>
      <c r="L67" s="99"/>
      <c r="M67" s="99"/>
      <c r="N67" s="98"/>
      <c r="O67" s="99"/>
      <c r="P67" s="99"/>
    </row>
    <row r="68" spans="1:16" ht="13.5">
      <c r="A68" s="99"/>
      <c r="B68" s="218" t="s">
        <v>797</v>
      </c>
      <c r="C68" s="219">
        <f>SUM(C55:C67)</f>
        <v>7350</v>
      </c>
      <c r="D68" s="222">
        <f>SUM(D55:D67)</f>
        <v>0</v>
      </c>
      <c r="E68" s="99"/>
      <c r="F68" s="83"/>
      <c r="G68" s="102"/>
      <c r="H68" s="99"/>
      <c r="I68" s="99"/>
      <c r="J68" s="101"/>
      <c r="K68" s="107"/>
      <c r="L68" s="99"/>
      <c r="M68" s="99"/>
      <c r="N68" s="223" t="s">
        <v>801</v>
      </c>
      <c r="O68" s="257">
        <f>SUM(O55:O67)</f>
        <v>1020</v>
      </c>
      <c r="P68" s="222">
        <f>SUM(P55:P67)</f>
        <v>0</v>
      </c>
    </row>
    <row r="69" spans="1:16" ht="13.5">
      <c r="A69" s="99"/>
      <c r="B69" s="174"/>
      <c r="C69" s="134"/>
      <c r="D69" s="99"/>
      <c r="E69" s="99"/>
      <c r="F69" s="83"/>
      <c r="G69" s="102"/>
      <c r="H69" s="99"/>
      <c r="I69" s="99"/>
      <c r="J69" s="101"/>
      <c r="K69" s="107"/>
      <c r="L69" s="99"/>
      <c r="M69" s="99"/>
      <c r="N69" s="233" t="s">
        <v>800</v>
      </c>
      <c r="O69" s="248">
        <f>SUM(O52+O68)</f>
        <v>3180</v>
      </c>
      <c r="P69" s="236">
        <f>SUM(P52+P68)</f>
        <v>0</v>
      </c>
    </row>
    <row r="70" spans="1:16" ht="13.5">
      <c r="A70" s="11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63" t="s">
        <v>538</v>
      </c>
      <c r="B72" s="564"/>
      <c r="C72" s="564"/>
      <c r="D72" s="565"/>
      <c r="E72" s="535" t="s">
        <v>539</v>
      </c>
      <c r="F72" s="536"/>
      <c r="G72" s="537"/>
      <c r="H72" s="164" t="s">
        <v>540</v>
      </c>
      <c r="I72" s="535" t="s">
        <v>541</v>
      </c>
      <c r="J72" s="537"/>
      <c r="K72" s="530" t="s">
        <v>542</v>
      </c>
      <c r="L72" s="530"/>
      <c r="M72" s="80"/>
      <c r="N72" s="80"/>
      <c r="O72" s="80"/>
      <c r="P72" s="89" t="s">
        <v>8</v>
      </c>
    </row>
    <row r="73" spans="1:16" ht="26.25" customHeight="1">
      <c r="A73" s="143">
        <f>$A$2</f>
        <v>0</v>
      </c>
      <c r="B73" s="144"/>
      <c r="C73" s="144"/>
      <c r="D73" s="145"/>
      <c r="E73" s="538">
        <f>IF(E2,E2,(""))</f>
      </c>
      <c r="F73" s="539"/>
      <c r="G73" s="540"/>
      <c r="H73" s="170">
        <f>H2</f>
        <v>0</v>
      </c>
      <c r="I73" s="549">
        <f>I2</f>
        <v>0</v>
      </c>
      <c r="J73" s="550"/>
      <c r="K73" s="531"/>
      <c r="L73" s="531"/>
      <c r="M73" s="562"/>
      <c r="N73" s="528"/>
      <c r="O73" s="528"/>
      <c r="P73" s="528"/>
    </row>
    <row r="74" spans="1:16" ht="15" customHeight="1">
      <c r="A74" s="385" t="s">
        <v>1661</v>
      </c>
      <c r="B74" s="81"/>
      <c r="C74" s="81"/>
      <c r="D74" s="81"/>
      <c r="E74" s="80"/>
      <c r="F74" s="80"/>
      <c r="G74" s="80"/>
      <c r="H74" s="532" t="s">
        <v>1130</v>
      </c>
      <c r="I74" s="533"/>
      <c r="J74" s="146">
        <f>D95+D107+H125+H140+L94+L114+P106+P120+P129</f>
        <v>0</v>
      </c>
      <c r="K74" s="80"/>
      <c r="L74" s="80"/>
      <c r="M74" s="527" t="s">
        <v>544</v>
      </c>
      <c r="N74" s="527"/>
      <c r="O74" s="527"/>
      <c r="P74" s="527"/>
    </row>
    <row r="75" spans="1:16" ht="13.5">
      <c r="A75" s="130"/>
      <c r="B75" s="131" t="s">
        <v>545</v>
      </c>
      <c r="C75" s="131" t="s">
        <v>541</v>
      </c>
      <c r="D75" s="132"/>
      <c r="E75" s="130"/>
      <c r="F75" s="131" t="s">
        <v>545</v>
      </c>
      <c r="G75" s="131" t="s">
        <v>541</v>
      </c>
      <c r="H75" s="132"/>
      <c r="I75" s="130"/>
      <c r="J75" s="131" t="s">
        <v>545</v>
      </c>
      <c r="K75" s="131" t="s">
        <v>541</v>
      </c>
      <c r="L75" s="132"/>
      <c r="M75" s="130"/>
      <c r="N75" s="131" t="s">
        <v>545</v>
      </c>
      <c r="O75" s="131" t="s">
        <v>541</v>
      </c>
      <c r="P75" s="132"/>
    </row>
    <row r="76" spans="1:16" ht="13.5">
      <c r="A76" s="395" t="s">
        <v>649</v>
      </c>
      <c r="B76" s="165"/>
      <c r="C76" s="165"/>
      <c r="D76" s="166"/>
      <c r="E76" s="99"/>
      <c r="F76" s="106" t="s">
        <v>289</v>
      </c>
      <c r="G76" s="141">
        <v>65</v>
      </c>
      <c r="H76" s="470"/>
      <c r="I76" s="393" t="s">
        <v>652</v>
      </c>
      <c r="J76" s="168"/>
      <c r="K76" s="168"/>
      <c r="L76" s="169"/>
      <c r="M76" s="541" t="s">
        <v>184</v>
      </c>
      <c r="N76" s="542"/>
      <c r="O76" s="542"/>
      <c r="P76" s="543"/>
    </row>
    <row r="77" spans="1:16" ht="13.5">
      <c r="A77" s="97"/>
      <c r="B77" s="106" t="s">
        <v>755</v>
      </c>
      <c r="C77" s="102">
        <v>220</v>
      </c>
      <c r="D77" s="470"/>
      <c r="E77" s="99"/>
      <c r="F77" s="106" t="s">
        <v>1194</v>
      </c>
      <c r="G77" s="365">
        <v>25</v>
      </c>
      <c r="H77" s="470"/>
      <c r="I77" s="97"/>
      <c r="J77" s="198" t="s">
        <v>842</v>
      </c>
      <c r="K77" s="193">
        <v>130</v>
      </c>
      <c r="L77" s="194"/>
      <c r="M77" s="196"/>
      <c r="N77" s="197" t="s">
        <v>2</v>
      </c>
      <c r="O77" s="193">
        <v>945</v>
      </c>
      <c r="P77" s="194"/>
    </row>
    <row r="78" spans="1:16" ht="13.5">
      <c r="A78" s="97"/>
      <c r="B78" s="197" t="s">
        <v>1450</v>
      </c>
      <c r="C78" s="193">
        <v>620</v>
      </c>
      <c r="D78" s="254"/>
      <c r="E78" s="99"/>
      <c r="F78" s="101" t="s">
        <v>836</v>
      </c>
      <c r="G78" s="102">
        <v>50</v>
      </c>
      <c r="H78" s="470"/>
      <c r="I78" s="97"/>
      <c r="J78" s="192" t="s">
        <v>341</v>
      </c>
      <c r="K78" s="193">
        <v>125</v>
      </c>
      <c r="L78" s="194"/>
      <c r="M78" s="196"/>
      <c r="N78" s="197" t="s">
        <v>373</v>
      </c>
      <c r="O78" s="194">
        <v>515</v>
      </c>
      <c r="P78" s="254"/>
    </row>
    <row r="79" spans="1:16" ht="13.5">
      <c r="A79" s="97"/>
      <c r="B79" s="507" t="s">
        <v>1210</v>
      </c>
      <c r="C79" s="514">
        <v>1120</v>
      </c>
      <c r="D79" s="254"/>
      <c r="E79" s="99"/>
      <c r="F79" s="101"/>
      <c r="G79" s="102"/>
      <c r="H79" s="99"/>
      <c r="I79" s="97"/>
      <c r="J79" s="192" t="s">
        <v>342</v>
      </c>
      <c r="K79" s="193">
        <v>180</v>
      </c>
      <c r="L79" s="254"/>
      <c r="M79" s="196"/>
      <c r="N79" s="197" t="s">
        <v>374</v>
      </c>
      <c r="O79" s="193">
        <v>170</v>
      </c>
      <c r="P79" s="254"/>
    </row>
    <row r="80" spans="1:16" ht="13.5">
      <c r="A80" s="97"/>
      <c r="B80" s="507" t="s">
        <v>537</v>
      </c>
      <c r="C80" s="514">
        <v>395</v>
      </c>
      <c r="D80" s="254"/>
      <c r="E80" s="97"/>
      <c r="F80" s="114"/>
      <c r="G80" s="109"/>
      <c r="H80" s="147"/>
      <c r="I80" s="110"/>
      <c r="J80" s="192" t="s">
        <v>1212</v>
      </c>
      <c r="K80" s="193">
        <v>185</v>
      </c>
      <c r="L80" s="254"/>
      <c r="M80" s="196"/>
      <c r="N80" s="197" t="s">
        <v>372</v>
      </c>
      <c r="O80" s="193">
        <v>40</v>
      </c>
      <c r="P80" s="254"/>
    </row>
    <row r="81" spans="1:16" ht="13.5">
      <c r="A81" s="97"/>
      <c r="B81" s="197" t="s">
        <v>1187</v>
      </c>
      <c r="C81" s="193">
        <v>170</v>
      </c>
      <c r="D81" s="254"/>
      <c r="E81" s="97"/>
      <c r="F81" s="101"/>
      <c r="G81" s="102"/>
      <c r="H81" s="99"/>
      <c r="I81" s="97"/>
      <c r="J81" s="192" t="s">
        <v>844</v>
      </c>
      <c r="K81" s="193">
        <v>85</v>
      </c>
      <c r="L81" s="254"/>
      <c r="M81" s="196"/>
      <c r="N81" s="197" t="s">
        <v>371</v>
      </c>
      <c r="O81" s="194">
        <v>1250</v>
      </c>
      <c r="P81" s="254"/>
    </row>
    <row r="82" spans="1:16" ht="13.5">
      <c r="A82" s="97"/>
      <c r="B82" s="197" t="s">
        <v>812</v>
      </c>
      <c r="C82" s="194">
        <v>190</v>
      </c>
      <c r="D82" s="254"/>
      <c r="E82" s="97"/>
      <c r="F82" s="223" t="s">
        <v>804</v>
      </c>
      <c r="G82" s="219">
        <f>SUM(C135:C140,G76:G81)</f>
        <v>615</v>
      </c>
      <c r="H82" s="220">
        <f>SUM(D135:D140,H76:H81)</f>
        <v>0</v>
      </c>
      <c r="I82" s="97"/>
      <c r="J82" s="433" t="s">
        <v>1199</v>
      </c>
      <c r="K82" s="193">
        <v>220</v>
      </c>
      <c r="L82" s="254"/>
      <c r="M82" s="196"/>
      <c r="N82" s="197" t="s">
        <v>1651</v>
      </c>
      <c r="O82" s="193">
        <v>1065</v>
      </c>
      <c r="P82" s="194"/>
    </row>
    <row r="83" spans="1:16" ht="13.5">
      <c r="A83" s="97"/>
      <c r="B83" s="197" t="s">
        <v>756</v>
      </c>
      <c r="C83" s="193">
        <v>130</v>
      </c>
      <c r="D83" s="254"/>
      <c r="E83" s="97"/>
      <c r="F83" s="104"/>
      <c r="G83" s="148"/>
      <c r="H83" s="108"/>
      <c r="I83" s="97"/>
      <c r="J83" s="192" t="s">
        <v>846</v>
      </c>
      <c r="K83" s="193">
        <v>225</v>
      </c>
      <c r="L83" s="254"/>
      <c r="M83" s="196"/>
      <c r="N83" s="197" t="s">
        <v>9</v>
      </c>
      <c r="O83" s="193">
        <v>0</v>
      </c>
      <c r="P83" s="254"/>
    </row>
    <row r="84" spans="1:16" ht="13.5">
      <c r="A84" s="97"/>
      <c r="B84" s="192" t="s">
        <v>321</v>
      </c>
      <c r="C84" s="193">
        <v>250</v>
      </c>
      <c r="D84" s="254"/>
      <c r="E84" s="524" t="s">
        <v>576</v>
      </c>
      <c r="F84" s="525"/>
      <c r="G84" s="525"/>
      <c r="H84" s="526"/>
      <c r="I84" s="97"/>
      <c r="J84" s="192" t="s">
        <v>847</v>
      </c>
      <c r="K84" s="193">
        <v>190</v>
      </c>
      <c r="L84" s="194"/>
      <c r="M84" s="196"/>
      <c r="N84" s="197" t="s">
        <v>855</v>
      </c>
      <c r="O84" s="193">
        <v>0</v>
      </c>
      <c r="P84" s="254"/>
    </row>
    <row r="85" spans="1:16" ht="13.5">
      <c r="A85" s="97"/>
      <c r="B85" s="501" t="s">
        <v>364</v>
      </c>
      <c r="C85" s="518">
        <v>880</v>
      </c>
      <c r="D85" s="254"/>
      <c r="E85" s="99"/>
      <c r="F85" s="101" t="s">
        <v>1219</v>
      </c>
      <c r="G85" s="102">
        <v>515</v>
      </c>
      <c r="H85" s="470"/>
      <c r="I85" s="97"/>
      <c r="J85" s="192" t="s">
        <v>142</v>
      </c>
      <c r="K85" s="193">
        <v>60</v>
      </c>
      <c r="L85" s="194"/>
      <c r="M85" s="196"/>
      <c r="N85" s="192" t="s">
        <v>856</v>
      </c>
      <c r="O85" s="193">
        <v>0</v>
      </c>
      <c r="P85" s="254"/>
    </row>
    <row r="86" spans="1:16" ht="13.5">
      <c r="A86" s="97"/>
      <c r="B86" s="133" t="s">
        <v>757</v>
      </c>
      <c r="C86" s="226">
        <v>230</v>
      </c>
      <c r="D86" s="254"/>
      <c r="E86" s="99"/>
      <c r="F86" s="101" t="s">
        <v>306</v>
      </c>
      <c r="G86" s="102">
        <v>0</v>
      </c>
      <c r="H86" s="470"/>
      <c r="I86" s="97"/>
      <c r="J86" s="192" t="s">
        <v>1196</v>
      </c>
      <c r="K86" s="193">
        <v>220</v>
      </c>
      <c r="L86" s="194"/>
      <c r="M86" s="196"/>
      <c r="N86" s="192" t="s">
        <v>857</v>
      </c>
      <c r="O86" s="484">
        <v>925</v>
      </c>
      <c r="P86" s="194"/>
    </row>
    <row r="87" spans="1:16" ht="13.5">
      <c r="A87" s="97"/>
      <c r="B87" s="83" t="s">
        <v>322</v>
      </c>
      <c r="C87" s="193">
        <v>0</v>
      </c>
      <c r="D87" s="470"/>
      <c r="E87" s="99"/>
      <c r="F87" s="101" t="s">
        <v>763</v>
      </c>
      <c r="G87" s="102">
        <v>125</v>
      </c>
      <c r="H87" s="134"/>
      <c r="I87" s="97"/>
      <c r="J87" s="192" t="s">
        <v>849</v>
      </c>
      <c r="K87" s="193">
        <v>450</v>
      </c>
      <c r="L87" s="194"/>
      <c r="M87" s="196"/>
      <c r="N87" s="192" t="s">
        <v>858</v>
      </c>
      <c r="O87" s="226">
        <v>0</v>
      </c>
      <c r="P87" s="254"/>
    </row>
    <row r="88" spans="1:16" ht="13.5">
      <c r="A88" s="97"/>
      <c r="B88" s="149"/>
      <c r="C88" s="102"/>
      <c r="D88" s="99"/>
      <c r="E88" s="99"/>
      <c r="F88" s="101" t="s">
        <v>1453</v>
      </c>
      <c r="G88" s="102">
        <v>0</v>
      </c>
      <c r="H88" s="470"/>
      <c r="I88" s="97"/>
      <c r="J88" s="192" t="s">
        <v>850</v>
      </c>
      <c r="K88" s="193">
        <v>0</v>
      </c>
      <c r="L88" s="194"/>
      <c r="M88" s="196"/>
      <c r="N88" s="501" t="s">
        <v>256</v>
      </c>
      <c r="O88" s="514">
        <v>2515</v>
      </c>
      <c r="P88" s="254"/>
    </row>
    <row r="89" spans="1:16" ht="13.5">
      <c r="A89" s="97"/>
      <c r="B89" s="149"/>
      <c r="C89" s="102"/>
      <c r="D89" s="108"/>
      <c r="E89" s="99"/>
      <c r="F89" s="192" t="s">
        <v>1454</v>
      </c>
      <c r="G89" s="102">
        <v>30</v>
      </c>
      <c r="H89" s="470"/>
      <c r="I89" s="97"/>
      <c r="J89" s="101" t="s">
        <v>843</v>
      </c>
      <c r="K89" s="102">
        <v>0</v>
      </c>
      <c r="L89" s="470"/>
      <c r="M89" s="97"/>
      <c r="N89" s="192" t="s">
        <v>670</v>
      </c>
      <c r="O89" s="229">
        <v>0</v>
      </c>
      <c r="P89" s="254"/>
    </row>
    <row r="90" spans="1:16" ht="13.5">
      <c r="A90" s="97"/>
      <c r="B90" s="83"/>
      <c r="C90" s="102"/>
      <c r="D90" s="99"/>
      <c r="E90" s="99"/>
      <c r="F90" s="101" t="s">
        <v>1190</v>
      </c>
      <c r="G90" s="102">
        <v>65</v>
      </c>
      <c r="H90" s="470"/>
      <c r="I90" s="97"/>
      <c r="J90" s="101" t="s">
        <v>845</v>
      </c>
      <c r="K90" s="102">
        <v>0</v>
      </c>
      <c r="L90" s="470"/>
      <c r="M90" s="97"/>
      <c r="N90" s="198" t="s">
        <v>219</v>
      </c>
      <c r="O90" s="193">
        <v>0</v>
      </c>
      <c r="P90" s="254"/>
    </row>
    <row r="91" spans="1:16" ht="13.5">
      <c r="A91" s="133"/>
      <c r="B91" s="101"/>
      <c r="C91" s="102"/>
      <c r="D91" s="133"/>
      <c r="E91" s="97"/>
      <c r="F91" s="94" t="s">
        <v>303</v>
      </c>
      <c r="G91" s="124">
        <v>110</v>
      </c>
      <c r="H91" s="470"/>
      <c r="I91" s="97"/>
      <c r="J91" s="101"/>
      <c r="K91" s="102"/>
      <c r="L91" s="99"/>
      <c r="M91" s="97"/>
      <c r="N91" s="198" t="s">
        <v>859</v>
      </c>
      <c r="O91" s="193">
        <v>35</v>
      </c>
      <c r="P91" s="254"/>
    </row>
    <row r="92" spans="1:16" ht="13.5">
      <c r="A92" s="97"/>
      <c r="B92" s="101"/>
      <c r="C92" s="102"/>
      <c r="D92" s="99"/>
      <c r="E92" s="97"/>
      <c r="F92" s="101" t="s">
        <v>764</v>
      </c>
      <c r="G92" s="102">
        <v>105</v>
      </c>
      <c r="H92" s="470"/>
      <c r="I92" s="97"/>
      <c r="J92" s="101"/>
      <c r="K92" s="102"/>
      <c r="L92" s="99"/>
      <c r="M92" s="97"/>
      <c r="N92" s="192" t="s">
        <v>10</v>
      </c>
      <c r="O92" s="193">
        <v>0</v>
      </c>
      <c r="P92" s="254"/>
    </row>
    <row r="93" spans="1:16" ht="13.5">
      <c r="A93" s="97"/>
      <c r="B93" s="101"/>
      <c r="C93" s="102"/>
      <c r="D93" s="99"/>
      <c r="E93" s="97"/>
      <c r="F93" s="101" t="s">
        <v>765</v>
      </c>
      <c r="G93" s="102">
        <v>45</v>
      </c>
      <c r="H93" s="470"/>
      <c r="I93" s="97"/>
      <c r="J93" s="101"/>
      <c r="K93" s="102"/>
      <c r="L93" s="99"/>
      <c r="M93" s="97"/>
      <c r="N93" s="192" t="s">
        <v>860</v>
      </c>
      <c r="O93" s="193">
        <v>0</v>
      </c>
      <c r="P93" s="254"/>
    </row>
    <row r="94" spans="1:16" ht="13.5">
      <c r="A94" s="97"/>
      <c r="B94" s="101"/>
      <c r="C94" s="102"/>
      <c r="D94" s="99"/>
      <c r="E94" s="97"/>
      <c r="F94" s="101" t="s">
        <v>766</v>
      </c>
      <c r="G94" s="102">
        <v>55</v>
      </c>
      <c r="H94" s="134"/>
      <c r="I94" s="97"/>
      <c r="J94" s="237" t="s">
        <v>546</v>
      </c>
      <c r="K94" s="261">
        <f>SUM(K77:K93)</f>
        <v>2070</v>
      </c>
      <c r="L94" s="236">
        <f>SUM(L77:L93)</f>
        <v>0</v>
      </c>
      <c r="M94" s="97"/>
      <c r="N94" s="501" t="s">
        <v>861</v>
      </c>
      <c r="O94" s="514">
        <v>535</v>
      </c>
      <c r="P94" s="254"/>
    </row>
    <row r="95" spans="1:16" ht="13.5">
      <c r="A95" s="97"/>
      <c r="B95" s="237" t="s">
        <v>546</v>
      </c>
      <c r="C95" s="234">
        <f>SUM(C77:C94)</f>
        <v>4205</v>
      </c>
      <c r="D95" s="236">
        <f>SUM(D77:D94)</f>
        <v>0</v>
      </c>
      <c r="E95" s="97"/>
      <c r="F95" s="101" t="s">
        <v>839</v>
      </c>
      <c r="G95" s="102">
        <v>130</v>
      </c>
      <c r="H95" s="470"/>
      <c r="I95" s="97"/>
      <c r="J95" s="101"/>
      <c r="K95" s="134"/>
      <c r="L95" s="99"/>
      <c r="M95" s="97"/>
      <c r="N95" s="192" t="s">
        <v>11</v>
      </c>
      <c r="O95" s="193">
        <v>0</v>
      </c>
      <c r="P95" s="254"/>
    </row>
    <row r="96" spans="1:16" ht="13.5">
      <c r="A96" s="97"/>
      <c r="B96" s="101"/>
      <c r="C96" s="134"/>
      <c r="D96" s="99"/>
      <c r="E96" s="97"/>
      <c r="F96" s="192" t="s">
        <v>1455</v>
      </c>
      <c r="G96" s="193">
        <v>95</v>
      </c>
      <c r="H96" s="194"/>
      <c r="I96" s="393" t="s">
        <v>653</v>
      </c>
      <c r="J96" s="168"/>
      <c r="K96" s="168"/>
      <c r="L96" s="169"/>
      <c r="M96" s="97"/>
      <c r="N96" s="83"/>
      <c r="O96" s="193"/>
      <c r="P96" s="99"/>
    </row>
    <row r="97" spans="1:16" ht="13.5">
      <c r="A97" s="393" t="s">
        <v>650</v>
      </c>
      <c r="B97" s="162"/>
      <c r="C97" s="162"/>
      <c r="D97" s="163"/>
      <c r="E97" s="97"/>
      <c r="F97" s="101" t="s">
        <v>831</v>
      </c>
      <c r="G97" s="102">
        <v>75</v>
      </c>
      <c r="H97" s="470"/>
      <c r="I97" s="97"/>
      <c r="J97" s="192" t="s">
        <v>851</v>
      </c>
      <c r="K97" s="193">
        <v>320</v>
      </c>
      <c r="L97" s="254"/>
      <c r="M97" s="97"/>
      <c r="N97" s="83"/>
      <c r="O97" s="193"/>
      <c r="P97" s="99"/>
    </row>
    <row r="98" spans="1:16" ht="13.5">
      <c r="A98" s="97"/>
      <c r="B98" s="192" t="s">
        <v>1451</v>
      </c>
      <c r="C98" s="193">
        <v>740</v>
      </c>
      <c r="D98" s="254"/>
      <c r="E98" s="97"/>
      <c r="F98" s="104"/>
      <c r="G98" s="148"/>
      <c r="H98" s="99"/>
      <c r="I98" s="97"/>
      <c r="J98" s="192" t="s">
        <v>915</v>
      </c>
      <c r="K98" s="193">
        <v>810</v>
      </c>
      <c r="L98" s="254"/>
      <c r="M98" s="97"/>
      <c r="N98" s="83"/>
      <c r="O98" s="102"/>
      <c r="P98" s="99"/>
    </row>
    <row r="99" spans="1:16" ht="13.5">
      <c r="A99" s="97"/>
      <c r="B99" s="192" t="s">
        <v>1452</v>
      </c>
      <c r="C99" s="102">
        <v>370</v>
      </c>
      <c r="D99" s="470"/>
      <c r="E99" s="97"/>
      <c r="F99" s="223" t="s">
        <v>805</v>
      </c>
      <c r="G99" s="219">
        <f>SUM(G85:G98)</f>
        <v>1350</v>
      </c>
      <c r="H99" s="222">
        <f>SUM(H85:H98)</f>
        <v>0</v>
      </c>
      <c r="I99" s="97"/>
      <c r="J99" s="192" t="s">
        <v>852</v>
      </c>
      <c r="K99" s="193">
        <v>540</v>
      </c>
      <c r="L99" s="254"/>
      <c r="M99" s="97"/>
      <c r="N99" s="83"/>
      <c r="O99" s="102"/>
      <c r="P99" s="99"/>
    </row>
    <row r="100" spans="1:16" ht="13.5">
      <c r="A100" s="97"/>
      <c r="B100" s="192" t="s">
        <v>1188</v>
      </c>
      <c r="C100" s="193">
        <v>260</v>
      </c>
      <c r="D100" s="194"/>
      <c r="E100" s="97"/>
      <c r="F100" s="101"/>
      <c r="G100" s="102"/>
      <c r="H100" s="99"/>
      <c r="I100" s="97"/>
      <c r="J100" s="192" t="s">
        <v>334</v>
      </c>
      <c r="K100" s="193">
        <v>0</v>
      </c>
      <c r="L100" s="254"/>
      <c r="M100" s="97"/>
      <c r="N100" s="83"/>
      <c r="O100" s="102"/>
      <c r="P100" s="99"/>
    </row>
    <row r="101" spans="1:16" ht="13.5">
      <c r="A101" s="97"/>
      <c r="B101" s="192" t="s">
        <v>758</v>
      </c>
      <c r="C101" s="193">
        <v>205</v>
      </c>
      <c r="D101" s="194"/>
      <c r="E101" s="524" t="s">
        <v>577</v>
      </c>
      <c r="F101" s="525"/>
      <c r="G101" s="525"/>
      <c r="H101" s="526"/>
      <c r="I101" s="97"/>
      <c r="J101" s="501" t="s">
        <v>1237</v>
      </c>
      <c r="K101" s="514">
        <v>1300</v>
      </c>
      <c r="L101" s="254"/>
      <c r="M101" s="97"/>
      <c r="N101" s="83"/>
      <c r="O101" s="102"/>
      <c r="P101" s="99"/>
    </row>
    <row r="102" spans="1:16" ht="13.5">
      <c r="A102" s="97"/>
      <c r="B102" s="101" t="s">
        <v>332</v>
      </c>
      <c r="C102" s="102">
        <v>110</v>
      </c>
      <c r="D102" s="470"/>
      <c r="E102" s="99"/>
      <c r="F102" s="201" t="s">
        <v>330</v>
      </c>
      <c r="G102" s="202">
        <v>45</v>
      </c>
      <c r="H102" s="337"/>
      <c r="I102" s="97"/>
      <c r="J102" s="192" t="s">
        <v>1197</v>
      </c>
      <c r="K102" s="193">
        <v>95</v>
      </c>
      <c r="L102" s="254"/>
      <c r="M102" s="97"/>
      <c r="N102" s="83"/>
      <c r="O102" s="102"/>
      <c r="P102" s="99"/>
    </row>
    <row r="103" spans="1:16" ht="13.5">
      <c r="A103" s="97"/>
      <c r="B103" s="101" t="s">
        <v>210</v>
      </c>
      <c r="C103" s="102">
        <v>345</v>
      </c>
      <c r="D103" s="470"/>
      <c r="E103" s="99"/>
      <c r="F103" s="197" t="s">
        <v>759</v>
      </c>
      <c r="G103" s="202">
        <v>80</v>
      </c>
      <c r="H103" s="134"/>
      <c r="I103" s="97"/>
      <c r="J103" s="192" t="s">
        <v>335</v>
      </c>
      <c r="K103" s="193">
        <v>335</v>
      </c>
      <c r="L103" s="194"/>
      <c r="M103" s="97"/>
      <c r="N103" s="83"/>
      <c r="O103" s="102"/>
      <c r="P103" s="99"/>
    </row>
    <row r="104" spans="1:16" ht="13.5">
      <c r="A104" s="99"/>
      <c r="B104" s="83"/>
      <c r="C104" s="102"/>
      <c r="D104" s="99"/>
      <c r="E104" s="99"/>
      <c r="F104" s="197" t="s">
        <v>985</v>
      </c>
      <c r="G104" s="202">
        <v>50</v>
      </c>
      <c r="H104" s="337"/>
      <c r="I104" s="99"/>
      <c r="J104" s="192" t="s">
        <v>1660</v>
      </c>
      <c r="K104" s="193">
        <v>370</v>
      </c>
      <c r="L104" s="194"/>
      <c r="M104" s="99"/>
      <c r="N104" s="83"/>
      <c r="O104" s="102"/>
      <c r="P104" s="99"/>
    </row>
    <row r="105" spans="1:16" ht="13.5">
      <c r="A105" s="99"/>
      <c r="B105" s="104"/>
      <c r="C105" s="102"/>
      <c r="D105" s="99"/>
      <c r="E105" s="99"/>
      <c r="F105" s="197" t="s">
        <v>760</v>
      </c>
      <c r="G105" s="202">
        <v>40</v>
      </c>
      <c r="H105" s="337"/>
      <c r="I105" s="99"/>
      <c r="J105" s="192" t="s">
        <v>829</v>
      </c>
      <c r="K105" s="193">
        <v>0</v>
      </c>
      <c r="L105" s="206"/>
      <c r="M105" s="99"/>
      <c r="N105" s="223" t="s">
        <v>808</v>
      </c>
      <c r="O105" s="219">
        <f>SUM(O77:O104)</f>
        <v>7995</v>
      </c>
      <c r="P105" s="222">
        <f>SUM(P77:P104)</f>
        <v>0</v>
      </c>
    </row>
    <row r="106" spans="1:16" ht="13.5">
      <c r="A106" s="99"/>
      <c r="B106" s="104"/>
      <c r="C106" s="102"/>
      <c r="D106" s="108"/>
      <c r="E106" s="99"/>
      <c r="F106" s="197" t="s">
        <v>986</v>
      </c>
      <c r="G106" s="202">
        <v>20</v>
      </c>
      <c r="H106" s="337"/>
      <c r="I106" s="99"/>
      <c r="J106" s="94"/>
      <c r="K106" s="124"/>
      <c r="L106" s="99"/>
      <c r="M106" s="99"/>
      <c r="N106" s="259" t="s">
        <v>621</v>
      </c>
      <c r="O106" s="260">
        <f>K138+O105</f>
        <v>14495</v>
      </c>
      <c r="P106" s="236">
        <f>L138+P105</f>
        <v>0</v>
      </c>
    </row>
    <row r="107" spans="1:16" ht="13.5">
      <c r="A107" s="99"/>
      <c r="B107" s="237" t="s">
        <v>546</v>
      </c>
      <c r="C107" s="234">
        <f>SUM(C98:C106)</f>
        <v>2030</v>
      </c>
      <c r="D107" s="236">
        <f>SUM(D98:D106)</f>
        <v>0</v>
      </c>
      <c r="E107" s="99"/>
      <c r="F107" s="197" t="s">
        <v>1189</v>
      </c>
      <c r="G107" s="202">
        <v>130</v>
      </c>
      <c r="H107" s="337"/>
      <c r="I107" s="99"/>
      <c r="J107" s="94"/>
      <c r="K107" s="102"/>
      <c r="L107" s="99"/>
      <c r="M107" s="99"/>
      <c r="N107" s="99"/>
      <c r="O107" s="99"/>
      <c r="P107" s="99"/>
    </row>
    <row r="108" spans="1:16" ht="13.5">
      <c r="A108" s="99"/>
      <c r="B108" s="99"/>
      <c r="C108" s="134"/>
      <c r="D108" s="99"/>
      <c r="E108" s="99"/>
      <c r="F108" s="197" t="s">
        <v>326</v>
      </c>
      <c r="G108" s="202">
        <v>60</v>
      </c>
      <c r="H108" s="194"/>
      <c r="I108" s="99"/>
      <c r="J108" s="94"/>
      <c r="K108" s="102"/>
      <c r="L108" s="99"/>
      <c r="M108" s="541" t="s">
        <v>654</v>
      </c>
      <c r="N108" s="542"/>
      <c r="O108" s="542"/>
      <c r="P108" s="543"/>
    </row>
    <row r="109" spans="1:16" ht="13.5">
      <c r="A109" s="393" t="s">
        <v>1217</v>
      </c>
      <c r="B109" s="172"/>
      <c r="C109" s="172"/>
      <c r="D109" s="173"/>
      <c r="E109" s="99"/>
      <c r="F109" s="197" t="s">
        <v>761</v>
      </c>
      <c r="G109" s="202">
        <v>50</v>
      </c>
      <c r="H109" s="254"/>
      <c r="I109" s="99"/>
      <c r="J109" s="101"/>
      <c r="K109" s="102"/>
      <c r="L109" s="99"/>
      <c r="M109" s="99"/>
      <c r="N109" s="192" t="s">
        <v>1461</v>
      </c>
      <c r="O109" s="193">
        <v>320</v>
      </c>
      <c r="P109" s="470"/>
    </row>
    <row r="110" spans="1:16" ht="13.5">
      <c r="A110" s="97"/>
      <c r="B110" s="83" t="s">
        <v>355</v>
      </c>
      <c r="C110" s="102">
        <v>135</v>
      </c>
      <c r="D110" s="470"/>
      <c r="E110" s="99"/>
      <c r="F110" s="197" t="s">
        <v>328</v>
      </c>
      <c r="G110" s="202">
        <v>65</v>
      </c>
      <c r="H110" s="134"/>
      <c r="I110" s="99"/>
      <c r="J110" s="114"/>
      <c r="K110" s="109"/>
      <c r="L110" s="120"/>
      <c r="M110" s="99"/>
      <c r="N110" s="192" t="s">
        <v>1462</v>
      </c>
      <c r="O110" s="193">
        <v>205</v>
      </c>
      <c r="P110" s="470"/>
    </row>
    <row r="111" spans="1:16" ht="13.5">
      <c r="A111" s="97"/>
      <c r="B111" s="101" t="s">
        <v>288</v>
      </c>
      <c r="C111" s="102">
        <v>190</v>
      </c>
      <c r="D111" s="470"/>
      <c r="E111" s="99"/>
      <c r="F111" s="197" t="s">
        <v>329</v>
      </c>
      <c r="G111" s="202">
        <v>30</v>
      </c>
      <c r="H111" s="254"/>
      <c r="I111" s="99"/>
      <c r="J111" s="123"/>
      <c r="K111" s="109"/>
      <c r="L111" s="120"/>
      <c r="M111" s="99"/>
      <c r="N111" s="192" t="s">
        <v>1410</v>
      </c>
      <c r="O111" s="193">
        <v>320</v>
      </c>
      <c r="P111" s="194"/>
    </row>
    <row r="112" spans="1:16" ht="13.5">
      <c r="A112" s="97"/>
      <c r="B112" s="101" t="s">
        <v>1191</v>
      </c>
      <c r="C112" s="102">
        <v>50</v>
      </c>
      <c r="D112" s="470"/>
      <c r="E112" s="99"/>
      <c r="F112" s="197" t="s">
        <v>987</v>
      </c>
      <c r="G112" s="193">
        <v>80</v>
      </c>
      <c r="H112" s="254"/>
      <c r="I112" s="99"/>
      <c r="J112" s="101"/>
      <c r="K112" s="102"/>
      <c r="L112" s="99"/>
      <c r="M112" s="99"/>
      <c r="N112" s="192" t="s">
        <v>1213</v>
      </c>
      <c r="O112" s="193">
        <v>130</v>
      </c>
      <c r="P112" s="470"/>
    </row>
    <row r="113" spans="1:16" ht="13.5">
      <c r="A113" s="97"/>
      <c r="B113" s="192" t="s">
        <v>284</v>
      </c>
      <c r="C113" s="193">
        <v>85</v>
      </c>
      <c r="D113" s="194"/>
      <c r="E113" s="99"/>
      <c r="F113" s="197" t="s">
        <v>988</v>
      </c>
      <c r="G113" s="193">
        <v>230</v>
      </c>
      <c r="H113" s="134"/>
      <c r="I113" s="99"/>
      <c r="J113" s="101"/>
      <c r="K113" s="102"/>
      <c r="L113" s="99"/>
      <c r="M113" s="99"/>
      <c r="N113" s="101" t="s">
        <v>12</v>
      </c>
      <c r="O113" s="193">
        <v>400</v>
      </c>
      <c r="P113" s="470"/>
    </row>
    <row r="114" spans="1:16" ht="13.5">
      <c r="A114" s="97"/>
      <c r="B114" s="101" t="s">
        <v>901</v>
      </c>
      <c r="C114" s="124">
        <v>75</v>
      </c>
      <c r="D114" s="470"/>
      <c r="E114" s="99"/>
      <c r="F114" s="192" t="s">
        <v>211</v>
      </c>
      <c r="G114" s="102">
        <v>0</v>
      </c>
      <c r="H114" s="134"/>
      <c r="I114" s="99"/>
      <c r="J114" s="237" t="s">
        <v>546</v>
      </c>
      <c r="K114" s="234">
        <f>SUM(K97:K113)</f>
        <v>3770</v>
      </c>
      <c r="L114" s="236">
        <f>SUM(L97:L113)</f>
        <v>0</v>
      </c>
      <c r="M114" s="99"/>
      <c r="N114" s="501" t="s">
        <v>13</v>
      </c>
      <c r="O114" s="514">
        <v>940</v>
      </c>
      <c r="P114" s="194"/>
    </row>
    <row r="115" spans="1:16" ht="13.5">
      <c r="A115" s="97"/>
      <c r="B115" s="94" t="s">
        <v>212</v>
      </c>
      <c r="C115" s="102">
        <v>50</v>
      </c>
      <c r="D115" s="470"/>
      <c r="E115" s="99"/>
      <c r="F115" s="197" t="s">
        <v>989</v>
      </c>
      <c r="G115" s="102">
        <v>85</v>
      </c>
      <c r="H115" s="470"/>
      <c r="I115" s="99"/>
      <c r="J115" s="101"/>
      <c r="K115" s="134"/>
      <c r="L115" s="99"/>
      <c r="M115" s="99"/>
      <c r="N115" s="501" t="s">
        <v>14</v>
      </c>
      <c r="O115" s="514">
        <v>775</v>
      </c>
      <c r="P115" s="194"/>
    </row>
    <row r="116" spans="1:16" ht="13.5">
      <c r="A116" s="97"/>
      <c r="B116" s="94" t="s">
        <v>286</v>
      </c>
      <c r="C116" s="102">
        <v>110</v>
      </c>
      <c r="D116" s="134"/>
      <c r="E116" s="99"/>
      <c r="F116" s="197" t="s">
        <v>990</v>
      </c>
      <c r="G116" s="102">
        <v>45</v>
      </c>
      <c r="H116" s="470"/>
      <c r="I116" s="393" t="s">
        <v>620</v>
      </c>
      <c r="J116" s="168"/>
      <c r="K116" s="168"/>
      <c r="L116" s="169"/>
      <c r="M116" s="99"/>
      <c r="N116" s="101" t="s">
        <v>143</v>
      </c>
      <c r="O116" s="102">
        <v>25</v>
      </c>
      <c r="P116" s="470"/>
    </row>
    <row r="117" spans="1:16" ht="13.5">
      <c r="A117" s="97"/>
      <c r="B117" s="101" t="s">
        <v>285</v>
      </c>
      <c r="C117" s="102">
        <v>70</v>
      </c>
      <c r="D117" s="470"/>
      <c r="E117" s="99"/>
      <c r="F117" s="192" t="s">
        <v>1043</v>
      </c>
      <c r="G117" s="124">
        <v>175</v>
      </c>
      <c r="H117" s="470"/>
      <c r="I117" s="393" t="s">
        <v>183</v>
      </c>
      <c r="J117" s="168"/>
      <c r="K117" s="168"/>
      <c r="L117" s="169"/>
      <c r="M117" s="99"/>
      <c r="N117" s="83"/>
      <c r="O117" s="102"/>
      <c r="P117" s="99"/>
    </row>
    <row r="118" spans="1:16" ht="13.5">
      <c r="A118" s="97"/>
      <c r="B118" s="101" t="s">
        <v>280</v>
      </c>
      <c r="C118" s="102">
        <v>120</v>
      </c>
      <c r="D118" s="470"/>
      <c r="E118" s="99"/>
      <c r="F118" s="94" t="s">
        <v>991</v>
      </c>
      <c r="G118" s="102">
        <v>110</v>
      </c>
      <c r="H118" s="470"/>
      <c r="I118" s="99"/>
      <c r="J118" s="101" t="s">
        <v>853</v>
      </c>
      <c r="K118" s="102">
        <v>390</v>
      </c>
      <c r="L118" s="470"/>
      <c r="M118" s="99"/>
      <c r="N118" s="83"/>
      <c r="O118" s="102"/>
      <c r="P118" s="99"/>
    </row>
    <row r="119" spans="1:16" ht="13.5">
      <c r="A119" s="97"/>
      <c r="B119" s="101" t="s">
        <v>281</v>
      </c>
      <c r="C119" s="102">
        <v>30</v>
      </c>
      <c r="D119" s="470"/>
      <c r="E119" s="99"/>
      <c r="F119" s="94" t="s">
        <v>762</v>
      </c>
      <c r="G119" s="102">
        <v>105</v>
      </c>
      <c r="H119" s="134"/>
      <c r="I119" s="99"/>
      <c r="J119" s="192" t="s">
        <v>854</v>
      </c>
      <c r="K119" s="193">
        <v>600</v>
      </c>
      <c r="L119" s="470"/>
      <c r="M119" s="99"/>
      <c r="N119" s="83"/>
      <c r="O119" s="102"/>
      <c r="P119" s="99"/>
    </row>
    <row r="120" spans="1:16" ht="13.5">
      <c r="A120" s="97"/>
      <c r="B120" s="101" t="s">
        <v>1192</v>
      </c>
      <c r="C120" s="102">
        <v>55</v>
      </c>
      <c r="D120" s="470"/>
      <c r="E120" s="99"/>
      <c r="F120" s="101" t="s">
        <v>875</v>
      </c>
      <c r="G120" s="102">
        <v>315</v>
      </c>
      <c r="H120" s="337"/>
      <c r="I120" s="99"/>
      <c r="J120" s="515" t="s">
        <v>1460</v>
      </c>
      <c r="K120" s="514">
        <v>1285</v>
      </c>
      <c r="L120" s="194"/>
      <c r="M120" s="99"/>
      <c r="N120" s="237" t="s">
        <v>546</v>
      </c>
      <c r="O120" s="234">
        <f>SUM(O109:O119)</f>
        <v>3115</v>
      </c>
      <c r="P120" s="236">
        <f>SUM(P109:P119)</f>
        <v>0</v>
      </c>
    </row>
    <row r="121" spans="1:16" ht="13.5">
      <c r="A121" s="97"/>
      <c r="B121" s="192" t="s">
        <v>283</v>
      </c>
      <c r="C121" s="102">
        <v>40</v>
      </c>
      <c r="D121" s="470"/>
      <c r="E121" s="99"/>
      <c r="F121" s="101"/>
      <c r="G121" s="102"/>
      <c r="H121" s="99"/>
      <c r="I121" s="99"/>
      <c r="J121" s="192" t="s">
        <v>1392</v>
      </c>
      <c r="K121" s="193">
        <v>1495</v>
      </c>
      <c r="L121" s="254"/>
      <c r="M121" s="99"/>
      <c r="N121" s="99"/>
      <c r="O121" s="99"/>
      <c r="P121" s="99"/>
    </row>
    <row r="122" spans="1:16" ht="13.5">
      <c r="A122" s="97"/>
      <c r="B122" s="192" t="s">
        <v>1456</v>
      </c>
      <c r="C122" s="102">
        <v>160</v>
      </c>
      <c r="D122" s="470"/>
      <c r="E122" s="99"/>
      <c r="F122" s="101"/>
      <c r="G122" s="102"/>
      <c r="H122" s="99"/>
      <c r="I122" s="99"/>
      <c r="J122" s="197" t="s">
        <v>215</v>
      </c>
      <c r="K122" s="193"/>
      <c r="L122" s="194"/>
      <c r="M122" s="541" t="s">
        <v>655</v>
      </c>
      <c r="N122" s="542"/>
      <c r="O122" s="542"/>
      <c r="P122" s="543"/>
    </row>
    <row r="123" spans="1:16" ht="13.5">
      <c r="A123" s="97"/>
      <c r="B123" s="434" t="s">
        <v>1457</v>
      </c>
      <c r="C123" s="102">
        <v>35</v>
      </c>
      <c r="D123" s="470"/>
      <c r="E123" s="99"/>
      <c r="F123" s="101"/>
      <c r="G123" s="102"/>
      <c r="H123" s="99"/>
      <c r="I123" s="99"/>
      <c r="J123" s="192" t="s">
        <v>216</v>
      </c>
      <c r="K123" s="193">
        <v>335</v>
      </c>
      <c r="L123" s="194"/>
      <c r="M123" s="99"/>
      <c r="N123" s="505" t="s">
        <v>15</v>
      </c>
      <c r="O123" s="513">
        <v>610</v>
      </c>
      <c r="P123" s="194"/>
    </row>
    <row r="124" spans="1:16" ht="13.5">
      <c r="A124" s="97"/>
      <c r="B124" s="192" t="s">
        <v>832</v>
      </c>
      <c r="C124" s="102">
        <v>115</v>
      </c>
      <c r="D124" s="470"/>
      <c r="E124" s="99"/>
      <c r="F124" s="218" t="s">
        <v>806</v>
      </c>
      <c r="G124" s="219">
        <f>SUM(G102:G123)</f>
        <v>1715</v>
      </c>
      <c r="H124" s="262">
        <f>SUM(H102:H123)</f>
        <v>0</v>
      </c>
      <c r="I124" s="99"/>
      <c r="J124" s="197" t="s">
        <v>368</v>
      </c>
      <c r="K124" s="202"/>
      <c r="L124" s="194"/>
      <c r="M124" s="99"/>
      <c r="N124" s="201" t="s">
        <v>1463</v>
      </c>
      <c r="O124" s="102">
        <v>350</v>
      </c>
      <c r="P124" s="194"/>
    </row>
    <row r="125" spans="1:16" ht="13.5">
      <c r="A125" s="97"/>
      <c r="B125" s="492" t="s">
        <v>1458</v>
      </c>
      <c r="C125" s="493"/>
      <c r="D125" s="470"/>
      <c r="E125" s="99"/>
      <c r="F125" s="233" t="s">
        <v>802</v>
      </c>
      <c r="G125" s="234">
        <f>SUM(C132+G82+G99+G124)</f>
        <v>5055</v>
      </c>
      <c r="H125" s="235">
        <f>SUM(D132+H82+H99+H124)</f>
        <v>0</v>
      </c>
      <c r="I125" s="99"/>
      <c r="J125" s="197" t="s">
        <v>217</v>
      </c>
      <c r="K125" s="193">
        <v>1160</v>
      </c>
      <c r="L125" s="194"/>
      <c r="M125" s="99"/>
      <c r="N125" s="505" t="s">
        <v>431</v>
      </c>
      <c r="O125" s="514">
        <v>500</v>
      </c>
      <c r="P125" s="254"/>
    </row>
    <row r="126" spans="1:16" ht="13.5">
      <c r="A126" s="97"/>
      <c r="B126" s="192" t="s">
        <v>833</v>
      </c>
      <c r="C126" s="102">
        <v>55</v>
      </c>
      <c r="D126" s="470"/>
      <c r="E126" s="99"/>
      <c r="F126" s="99"/>
      <c r="G126" s="134"/>
      <c r="H126" s="99"/>
      <c r="I126" s="99"/>
      <c r="J126" s="507" t="s">
        <v>0</v>
      </c>
      <c r="K126" s="510">
        <v>350</v>
      </c>
      <c r="L126" s="194"/>
      <c r="M126" s="99"/>
      <c r="N126" s="83"/>
      <c r="O126" s="102"/>
      <c r="P126" s="99"/>
    </row>
    <row r="127" spans="1:16" ht="13.5">
      <c r="A127" s="97"/>
      <c r="B127" s="101"/>
      <c r="C127" s="102"/>
      <c r="D127" s="99"/>
      <c r="E127" s="541" t="s">
        <v>651</v>
      </c>
      <c r="F127" s="542"/>
      <c r="G127" s="542"/>
      <c r="H127" s="543"/>
      <c r="I127" s="99"/>
      <c r="J127" s="201" t="s">
        <v>369</v>
      </c>
      <c r="K127" s="229">
        <v>435</v>
      </c>
      <c r="L127" s="194"/>
      <c r="M127" s="99"/>
      <c r="N127" s="83"/>
      <c r="O127" s="102"/>
      <c r="P127" s="99"/>
    </row>
    <row r="128" spans="1:16" ht="13.5">
      <c r="A128" s="97"/>
      <c r="B128" s="101"/>
      <c r="C128" s="102"/>
      <c r="D128" s="99"/>
      <c r="E128" s="99"/>
      <c r="F128" s="83" t="s">
        <v>837</v>
      </c>
      <c r="G128" s="107">
        <v>160</v>
      </c>
      <c r="H128" s="470"/>
      <c r="I128" s="99"/>
      <c r="J128" s="201" t="s">
        <v>218</v>
      </c>
      <c r="K128" s="194"/>
      <c r="L128" s="470"/>
      <c r="M128" s="99"/>
      <c r="N128" s="83"/>
      <c r="O128" s="102"/>
      <c r="P128" s="99"/>
    </row>
    <row r="129" spans="1:16" ht="13.5">
      <c r="A129" s="99"/>
      <c r="B129" s="114"/>
      <c r="C129" s="102"/>
      <c r="D129" s="99"/>
      <c r="E129" s="99"/>
      <c r="F129" s="83" t="s">
        <v>838</v>
      </c>
      <c r="G129" s="202">
        <v>75</v>
      </c>
      <c r="H129" s="254"/>
      <c r="I129" s="99"/>
      <c r="J129" s="197" t="s">
        <v>1</v>
      </c>
      <c r="K129" s="193">
        <v>450</v>
      </c>
      <c r="L129" s="470"/>
      <c r="M129" s="99"/>
      <c r="N129" s="237" t="s">
        <v>546</v>
      </c>
      <c r="O129" s="234">
        <f>SUM(O123:O128)</f>
        <v>1460</v>
      </c>
      <c r="P129" s="236">
        <f>SUM(P123:P128)</f>
        <v>0</v>
      </c>
    </row>
    <row r="130" spans="1:16" ht="13.5">
      <c r="A130" s="99"/>
      <c r="B130" s="114"/>
      <c r="C130" s="102"/>
      <c r="D130" s="99"/>
      <c r="E130" s="99"/>
      <c r="F130" s="83" t="s">
        <v>353</v>
      </c>
      <c r="G130" s="202">
        <v>140</v>
      </c>
      <c r="H130" s="254"/>
      <c r="I130" s="99"/>
      <c r="J130" s="197"/>
      <c r="K130" s="193"/>
      <c r="L130" s="99"/>
      <c r="M130" s="99"/>
      <c r="N130" s="83"/>
      <c r="O130" s="134"/>
      <c r="P130" s="99"/>
    </row>
    <row r="131" spans="1:16" ht="13.5">
      <c r="A131" s="99"/>
      <c r="B131" s="101"/>
      <c r="C131" s="102"/>
      <c r="D131" s="99"/>
      <c r="E131" s="99"/>
      <c r="F131" s="83" t="s">
        <v>1195</v>
      </c>
      <c r="G131" s="202">
        <v>220</v>
      </c>
      <c r="H131" s="254"/>
      <c r="I131" s="99"/>
      <c r="J131" s="197"/>
      <c r="K131" s="193"/>
      <c r="L131" s="99"/>
      <c r="M131" s="99"/>
      <c r="N131" s="83"/>
      <c r="O131" s="134"/>
      <c r="P131" s="99"/>
    </row>
    <row r="132" spans="1:16" ht="13.5">
      <c r="A132" s="99"/>
      <c r="B132" s="223" t="s">
        <v>803</v>
      </c>
      <c r="C132" s="219">
        <f>SUM(C110:C131)</f>
        <v>1375</v>
      </c>
      <c r="D132" s="262">
        <f>SUM(D110:D131)</f>
        <v>0</v>
      </c>
      <c r="E132" s="99"/>
      <c r="F132" s="83" t="s">
        <v>840</v>
      </c>
      <c r="G132" s="202">
        <v>200</v>
      </c>
      <c r="H132" s="254"/>
      <c r="I132" s="99"/>
      <c r="J132" s="197"/>
      <c r="K132" s="193"/>
      <c r="L132" s="99"/>
      <c r="M132" s="99"/>
      <c r="N132" s="83"/>
      <c r="O132" s="134"/>
      <c r="P132" s="99"/>
    </row>
    <row r="133" spans="1:16" ht="13.5">
      <c r="A133" s="99"/>
      <c r="B133" s="101"/>
      <c r="C133" s="134"/>
      <c r="D133" s="99"/>
      <c r="E133" s="99"/>
      <c r="F133" s="197" t="s">
        <v>841</v>
      </c>
      <c r="G133" s="202">
        <v>0</v>
      </c>
      <c r="H133" s="254"/>
      <c r="I133" s="99"/>
      <c r="J133" s="197"/>
      <c r="K133" s="193"/>
      <c r="L133" s="99"/>
      <c r="M133" s="99"/>
      <c r="N133" s="99"/>
      <c r="O133" s="134"/>
      <c r="P133" s="99"/>
    </row>
    <row r="134" spans="1:16" ht="13.5">
      <c r="A134" s="393" t="s">
        <v>575</v>
      </c>
      <c r="B134" s="172"/>
      <c r="C134" s="172"/>
      <c r="D134" s="173"/>
      <c r="E134" s="99"/>
      <c r="F134" s="83" t="s">
        <v>354</v>
      </c>
      <c r="G134" s="107">
        <v>50</v>
      </c>
      <c r="H134" s="470"/>
      <c r="I134" s="99"/>
      <c r="J134" s="83"/>
      <c r="K134" s="102"/>
      <c r="L134" s="99"/>
      <c r="M134" s="99"/>
      <c r="N134" s="104"/>
      <c r="O134" s="134"/>
      <c r="P134" s="108"/>
    </row>
    <row r="135" spans="1:16" ht="13.5">
      <c r="A135" s="99"/>
      <c r="B135" s="101" t="s">
        <v>291</v>
      </c>
      <c r="C135" s="107">
        <v>80</v>
      </c>
      <c r="D135" s="470"/>
      <c r="E135" s="99"/>
      <c r="F135" s="83" t="s">
        <v>213</v>
      </c>
      <c r="G135" s="107">
        <v>120</v>
      </c>
      <c r="H135" s="470"/>
      <c r="I135" s="99"/>
      <c r="J135" s="83"/>
      <c r="K135" s="102"/>
      <c r="L135" s="99"/>
      <c r="M135" s="99"/>
      <c r="N135" s="99"/>
      <c r="O135" s="99"/>
      <c r="P135" s="99"/>
    </row>
    <row r="136" spans="1:16" ht="13.5">
      <c r="A136" s="99"/>
      <c r="B136" s="101" t="s">
        <v>1193</v>
      </c>
      <c r="C136" s="107">
        <v>85</v>
      </c>
      <c r="D136" s="470"/>
      <c r="E136" s="99"/>
      <c r="F136" s="101" t="s">
        <v>357</v>
      </c>
      <c r="G136" s="102">
        <v>155</v>
      </c>
      <c r="H136" s="134"/>
      <c r="I136" s="99"/>
      <c r="J136" s="83"/>
      <c r="K136" s="102"/>
      <c r="L136" s="99"/>
      <c r="M136" s="99"/>
      <c r="N136" s="99"/>
      <c r="O136" s="99"/>
      <c r="P136" s="99"/>
    </row>
    <row r="137" spans="1:16" ht="13.5">
      <c r="A137" s="99"/>
      <c r="B137" s="101" t="s">
        <v>834</v>
      </c>
      <c r="C137" s="107">
        <v>95</v>
      </c>
      <c r="D137" s="470"/>
      <c r="E137" s="99"/>
      <c r="F137" s="101"/>
      <c r="G137" s="102"/>
      <c r="H137" s="470"/>
      <c r="I137" s="99"/>
      <c r="J137" s="83"/>
      <c r="K137" s="102"/>
      <c r="L137" s="99"/>
      <c r="M137" s="99"/>
      <c r="N137" s="99"/>
      <c r="O137" s="99"/>
      <c r="P137" s="99"/>
    </row>
    <row r="138" spans="1:16" ht="13.5">
      <c r="A138" s="99"/>
      <c r="B138" s="101" t="s">
        <v>298</v>
      </c>
      <c r="C138" s="107">
        <v>85</v>
      </c>
      <c r="D138" s="470"/>
      <c r="E138" s="99"/>
      <c r="F138" s="83" t="s">
        <v>1211</v>
      </c>
      <c r="G138" s="107">
        <v>0</v>
      </c>
      <c r="H138" s="470"/>
      <c r="I138" s="99"/>
      <c r="J138" s="223" t="s">
        <v>807</v>
      </c>
      <c r="K138" s="219">
        <f>SUM(K118:K137)</f>
        <v>6500</v>
      </c>
      <c r="L138" s="222">
        <f>SUM(L118:L137)</f>
        <v>0</v>
      </c>
      <c r="M138" s="99"/>
      <c r="N138" s="99"/>
      <c r="O138" s="99"/>
      <c r="P138" s="99"/>
    </row>
    <row r="139" spans="1:16" ht="13.5">
      <c r="A139" s="99"/>
      <c r="B139" s="192" t="s">
        <v>1459</v>
      </c>
      <c r="C139" s="107">
        <v>65</v>
      </c>
      <c r="D139" s="470"/>
      <c r="E139" s="99"/>
      <c r="F139" s="115"/>
      <c r="G139" s="102"/>
      <c r="H139" s="99"/>
      <c r="I139" s="99"/>
      <c r="J139" s="99"/>
      <c r="K139" s="134"/>
      <c r="L139" s="99"/>
      <c r="M139" s="99"/>
      <c r="N139" s="99"/>
      <c r="O139" s="99"/>
      <c r="P139" s="99"/>
    </row>
    <row r="140" spans="1:16" ht="13.5">
      <c r="A140" s="99"/>
      <c r="B140" s="83" t="s">
        <v>835</v>
      </c>
      <c r="C140" s="107">
        <v>65</v>
      </c>
      <c r="D140" s="470"/>
      <c r="E140" s="99"/>
      <c r="F140" s="237" t="s">
        <v>546</v>
      </c>
      <c r="G140" s="234">
        <f>SUM(G128:G139)</f>
        <v>1120</v>
      </c>
      <c r="H140" s="236">
        <f>SUM(H128:H139)</f>
        <v>0</v>
      </c>
      <c r="I140" s="99"/>
      <c r="J140" s="99"/>
      <c r="K140" s="134"/>
      <c r="L140" s="99"/>
      <c r="M140" s="99"/>
      <c r="N140" s="99"/>
      <c r="O140" s="99"/>
      <c r="P140" s="99"/>
    </row>
    <row r="141" spans="1:16" ht="13.5">
      <c r="A141" s="80"/>
      <c r="B141" s="80"/>
      <c r="C141" s="150"/>
      <c r="D141" s="80"/>
      <c r="E141" s="80"/>
      <c r="F141" s="80"/>
      <c r="G141" s="150"/>
      <c r="H141" s="80"/>
      <c r="I141" s="116"/>
      <c r="J141" s="125"/>
      <c r="K141" s="116"/>
      <c r="L141" s="80"/>
      <c r="M141" s="80"/>
      <c r="N141" s="80"/>
      <c r="O141" s="80"/>
      <c r="P141" s="80"/>
    </row>
    <row r="142" spans="1:16" ht="13.5">
      <c r="A142" s="80"/>
      <c r="B142" s="80"/>
      <c r="C142" s="150"/>
      <c r="D142" s="80"/>
      <c r="E142" s="80"/>
      <c r="F142" s="80"/>
      <c r="G142" s="150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63" t="s">
        <v>538</v>
      </c>
      <c r="B143" s="564"/>
      <c r="C143" s="564"/>
      <c r="D143" s="565"/>
      <c r="E143" s="535" t="s">
        <v>539</v>
      </c>
      <c r="F143" s="536"/>
      <c r="G143" s="537"/>
      <c r="H143" s="164" t="s">
        <v>540</v>
      </c>
      <c r="I143" s="494" t="s">
        <v>541</v>
      </c>
      <c r="J143" s="495"/>
      <c r="K143" s="530" t="s">
        <v>542</v>
      </c>
      <c r="L143" s="530"/>
      <c r="M143" s="80"/>
      <c r="N143" s="80"/>
      <c r="O143" s="80"/>
      <c r="P143" s="89" t="s">
        <v>547</v>
      </c>
    </row>
    <row r="144" spans="1:16" ht="26.25" customHeight="1">
      <c r="A144" s="143">
        <f>$A$2</f>
        <v>0</v>
      </c>
      <c r="B144" s="144"/>
      <c r="C144" s="144"/>
      <c r="D144" s="145"/>
      <c r="E144" s="175">
        <f>IF(E2,E2,(""))</f>
      </c>
      <c r="F144" s="176"/>
      <c r="G144" s="177"/>
      <c r="H144" s="171">
        <f>H2</f>
        <v>0</v>
      </c>
      <c r="I144" s="566">
        <f>I2</f>
        <v>0</v>
      </c>
      <c r="J144" s="567"/>
      <c r="K144" s="531"/>
      <c r="L144" s="531"/>
      <c r="M144" s="562"/>
      <c r="N144" s="528"/>
      <c r="O144" s="528"/>
      <c r="P144" s="528"/>
    </row>
    <row r="145" spans="1:16" ht="15" customHeight="1">
      <c r="A145" s="385" t="s">
        <v>1661</v>
      </c>
      <c r="B145" s="80"/>
      <c r="C145" s="80"/>
      <c r="D145" s="80"/>
      <c r="E145" s="80"/>
      <c r="F145" s="80"/>
      <c r="G145" s="80"/>
      <c r="H145" s="178" t="s">
        <v>1130</v>
      </c>
      <c r="I145" s="179"/>
      <c r="J145" s="90">
        <f>H152+H176+H189+H201+L160+P183+P204</f>
        <v>0</v>
      </c>
      <c r="K145" s="80"/>
      <c r="L145" s="80"/>
      <c r="M145" s="527" t="s">
        <v>544</v>
      </c>
      <c r="N145" s="527"/>
      <c r="O145" s="527"/>
      <c r="P145" s="527"/>
    </row>
    <row r="146" spans="1:16" ht="13.5">
      <c r="A146" s="130"/>
      <c r="B146" s="131" t="s">
        <v>545</v>
      </c>
      <c r="C146" s="131" t="s">
        <v>541</v>
      </c>
      <c r="D146" s="132"/>
      <c r="E146" s="130"/>
      <c r="F146" s="131" t="s">
        <v>545</v>
      </c>
      <c r="G146" s="131" t="s">
        <v>541</v>
      </c>
      <c r="H146" s="132"/>
      <c r="I146" s="130"/>
      <c r="J146" s="131" t="s">
        <v>545</v>
      </c>
      <c r="K146" s="131" t="s">
        <v>541</v>
      </c>
      <c r="L146" s="132"/>
      <c r="M146" s="130"/>
      <c r="N146" s="131" t="s">
        <v>545</v>
      </c>
      <c r="O146" s="131" t="s">
        <v>541</v>
      </c>
      <c r="P146" s="132"/>
    </row>
    <row r="147" spans="1:16" ht="13.5">
      <c r="A147" s="400" t="s">
        <v>1222</v>
      </c>
      <c r="B147" s="151"/>
      <c r="C147" s="151"/>
      <c r="D147" s="152"/>
      <c r="E147" s="97"/>
      <c r="F147" s="101" t="s">
        <v>84</v>
      </c>
      <c r="G147" s="102">
        <v>30</v>
      </c>
      <c r="H147" s="134"/>
      <c r="I147" s="96"/>
      <c r="J147" s="83" t="s">
        <v>720</v>
      </c>
      <c r="K147" s="102">
        <v>115</v>
      </c>
      <c r="L147" s="472"/>
      <c r="M147" s="96"/>
      <c r="N147" s="101" t="s">
        <v>529</v>
      </c>
      <c r="O147" s="102">
        <v>0</v>
      </c>
      <c r="P147" s="472"/>
    </row>
    <row r="148" spans="1:16" ht="13.5">
      <c r="A148" s="97"/>
      <c r="B148" s="192" t="s">
        <v>379</v>
      </c>
      <c r="C148" s="193">
        <v>90</v>
      </c>
      <c r="D148" s="194"/>
      <c r="E148" s="97"/>
      <c r="F148" s="192" t="s">
        <v>1464</v>
      </c>
      <c r="G148" s="102">
        <v>30</v>
      </c>
      <c r="H148" s="134"/>
      <c r="I148" s="97"/>
      <c r="J148" s="83" t="s">
        <v>439</v>
      </c>
      <c r="K148" s="102">
        <v>130</v>
      </c>
      <c r="L148" s="470"/>
      <c r="M148" s="97"/>
      <c r="N148" s="101" t="s">
        <v>734</v>
      </c>
      <c r="O148" s="193">
        <v>400</v>
      </c>
      <c r="P148" s="254"/>
    </row>
    <row r="149" spans="1:16" ht="13.5">
      <c r="A149" s="97"/>
      <c r="B149" s="192" t="s">
        <v>697</v>
      </c>
      <c r="C149" s="193">
        <v>345</v>
      </c>
      <c r="D149" s="194"/>
      <c r="E149" s="97"/>
      <c r="F149" s="98" t="s">
        <v>83</v>
      </c>
      <c r="G149" s="102">
        <v>85</v>
      </c>
      <c r="H149" s="134"/>
      <c r="I149" s="97"/>
      <c r="J149" s="197" t="s">
        <v>721</v>
      </c>
      <c r="K149" s="193">
        <v>0</v>
      </c>
      <c r="L149" s="470"/>
      <c r="M149" s="97"/>
      <c r="N149" s="117"/>
      <c r="O149" s="102"/>
      <c r="P149" s="99"/>
    </row>
    <row r="150" spans="1:16" ht="13.5">
      <c r="A150" s="97"/>
      <c r="B150" s="192" t="s">
        <v>699</v>
      </c>
      <c r="C150" s="193">
        <v>170</v>
      </c>
      <c r="D150" s="194"/>
      <c r="E150" s="97"/>
      <c r="F150" s="101"/>
      <c r="G150" s="102"/>
      <c r="H150" s="134"/>
      <c r="I150" s="97"/>
      <c r="J150" s="197" t="s">
        <v>722</v>
      </c>
      <c r="K150" s="193">
        <v>85</v>
      </c>
      <c r="L150" s="470"/>
      <c r="M150" s="97"/>
      <c r="N150" s="101"/>
      <c r="O150" s="102"/>
      <c r="P150" s="99"/>
    </row>
    <row r="151" spans="1:16" ht="13.5">
      <c r="A151" s="97"/>
      <c r="B151" s="192" t="s">
        <v>28</v>
      </c>
      <c r="C151" s="193">
        <v>275</v>
      </c>
      <c r="D151" s="194"/>
      <c r="E151" s="99"/>
      <c r="F151" s="223" t="s">
        <v>816</v>
      </c>
      <c r="G151" s="219">
        <f>SUM(C207:C211,G147:G150)</f>
        <v>735</v>
      </c>
      <c r="H151" s="220">
        <f>SUM(D207:D211,H147:H150)</f>
        <v>0</v>
      </c>
      <c r="I151" s="97"/>
      <c r="J151" s="83" t="s">
        <v>723</v>
      </c>
      <c r="K151" s="193">
        <v>75</v>
      </c>
      <c r="L151" s="254"/>
      <c r="M151" s="97"/>
      <c r="N151" s="101"/>
      <c r="O151" s="102"/>
      <c r="P151" s="99"/>
    </row>
    <row r="152" spans="1:16" ht="13.5">
      <c r="A152" s="97"/>
      <c r="B152" s="192" t="s">
        <v>700</v>
      </c>
      <c r="C152" s="193">
        <v>90</v>
      </c>
      <c r="D152" s="194"/>
      <c r="E152" s="99"/>
      <c r="F152" s="233" t="s">
        <v>767</v>
      </c>
      <c r="G152" s="239">
        <f>SUM(C160+C189+C204+G151)</f>
        <v>12110</v>
      </c>
      <c r="H152" s="260">
        <f>SUM(D160+D189+D204+H151)</f>
        <v>0</v>
      </c>
      <c r="I152" s="97"/>
      <c r="J152" s="101" t="s">
        <v>724</v>
      </c>
      <c r="K152" s="102">
        <v>80</v>
      </c>
      <c r="L152" s="470"/>
      <c r="M152" s="97"/>
      <c r="N152" s="101"/>
      <c r="O152" s="102"/>
      <c r="P152" s="99"/>
    </row>
    <row r="153" spans="1:16" ht="13.5">
      <c r="A153" s="97"/>
      <c r="B153" s="101" t="s">
        <v>701</v>
      </c>
      <c r="C153" s="102">
        <v>300</v>
      </c>
      <c r="D153" s="470"/>
      <c r="E153" s="99"/>
      <c r="F153" s="104"/>
      <c r="G153" s="102"/>
      <c r="H153" s="108"/>
      <c r="I153" s="97"/>
      <c r="J153" s="101" t="s">
        <v>729</v>
      </c>
      <c r="K153" s="102">
        <v>15</v>
      </c>
      <c r="L153" s="470"/>
      <c r="M153" s="97"/>
      <c r="N153" s="117"/>
      <c r="O153" s="102"/>
      <c r="P153" s="99"/>
    </row>
    <row r="154" spans="1:16" ht="13.5">
      <c r="A154" s="97"/>
      <c r="B154" s="501" t="s">
        <v>1499</v>
      </c>
      <c r="C154" s="514">
        <v>440</v>
      </c>
      <c r="D154" s="194"/>
      <c r="E154" s="393" t="s">
        <v>656</v>
      </c>
      <c r="F154" s="168"/>
      <c r="G154" s="168"/>
      <c r="H154" s="169"/>
      <c r="I154" s="97"/>
      <c r="J154" s="101" t="s">
        <v>730</v>
      </c>
      <c r="K154" s="102">
        <v>15</v>
      </c>
      <c r="L154" s="470"/>
      <c r="M154" s="97"/>
      <c r="N154" s="101"/>
      <c r="O154" s="102"/>
      <c r="P154" s="99"/>
    </row>
    <row r="155" spans="1:16" ht="13.5">
      <c r="A155" s="97"/>
      <c r="B155" s="512" t="s">
        <v>1662</v>
      </c>
      <c r="C155" s="514">
        <v>520</v>
      </c>
      <c r="D155" s="254"/>
      <c r="E155" s="99"/>
      <c r="F155" s="83" t="s">
        <v>262</v>
      </c>
      <c r="G155" s="107">
        <v>535</v>
      </c>
      <c r="H155" s="470"/>
      <c r="I155" s="97"/>
      <c r="J155" s="101" t="s">
        <v>731</v>
      </c>
      <c r="K155" s="102">
        <v>15</v>
      </c>
      <c r="L155" s="470"/>
      <c r="M155" s="97"/>
      <c r="N155" s="223" t="s">
        <v>820</v>
      </c>
      <c r="O155" s="219">
        <f>SUM(K206:K211,O147:O154)</f>
        <v>905</v>
      </c>
      <c r="P155" s="222">
        <f>SUM(L206:L211,P147:P154)</f>
        <v>0</v>
      </c>
    </row>
    <row r="156" spans="1:16" ht="13.5">
      <c r="A156" s="97"/>
      <c r="B156" s="83"/>
      <c r="C156" s="102">
        <v>145</v>
      </c>
      <c r="D156" s="470"/>
      <c r="E156" s="99"/>
      <c r="F156" s="83" t="s">
        <v>692</v>
      </c>
      <c r="G156" s="107">
        <v>255</v>
      </c>
      <c r="H156" s="470"/>
      <c r="I156" s="97"/>
      <c r="J156" s="101" t="s">
        <v>1180</v>
      </c>
      <c r="K156" s="102">
        <v>30</v>
      </c>
      <c r="L156" s="470"/>
      <c r="M156" s="97"/>
      <c r="N156" s="104"/>
      <c r="O156" s="134"/>
      <c r="P156" s="108"/>
    </row>
    <row r="157" spans="1:16" ht="13.5">
      <c r="A157" s="99"/>
      <c r="B157" s="83" t="s">
        <v>702</v>
      </c>
      <c r="C157" s="102">
        <v>0</v>
      </c>
      <c r="D157" s="470"/>
      <c r="E157" s="99"/>
      <c r="F157" s="83" t="s">
        <v>429</v>
      </c>
      <c r="G157" s="202">
        <v>435</v>
      </c>
      <c r="H157" s="470"/>
      <c r="I157" s="97"/>
      <c r="J157" s="101" t="s">
        <v>725</v>
      </c>
      <c r="K157" s="102">
        <v>0</v>
      </c>
      <c r="L157" s="470"/>
      <c r="M157" s="541" t="s">
        <v>196</v>
      </c>
      <c r="N157" s="542"/>
      <c r="O157" s="542"/>
      <c r="P157" s="543"/>
    </row>
    <row r="158" spans="1:16" ht="13.5">
      <c r="A158" s="99"/>
      <c r="B158" s="101"/>
      <c r="C158" s="134"/>
      <c r="D158" s="99"/>
      <c r="E158" s="99"/>
      <c r="F158" s="197" t="s">
        <v>1470</v>
      </c>
      <c r="G158" s="202">
        <v>220</v>
      </c>
      <c r="H158" s="254"/>
      <c r="I158" s="97"/>
      <c r="J158" s="101"/>
      <c r="K158" s="102"/>
      <c r="L158" s="99"/>
      <c r="M158" s="97"/>
      <c r="N158" s="101" t="s">
        <v>735</v>
      </c>
      <c r="O158" s="107">
        <v>175</v>
      </c>
      <c r="P158" s="470"/>
    </row>
    <row r="159" spans="1:16" ht="13.5">
      <c r="A159" s="97"/>
      <c r="B159" s="101"/>
      <c r="C159" s="134"/>
      <c r="D159" s="134"/>
      <c r="E159" s="99"/>
      <c r="F159" s="197" t="s">
        <v>1471</v>
      </c>
      <c r="G159" s="202">
        <v>70</v>
      </c>
      <c r="H159" s="194"/>
      <c r="I159" s="97"/>
      <c r="J159" s="101"/>
      <c r="K159" s="102"/>
      <c r="L159" s="99"/>
      <c r="M159" s="97"/>
      <c r="N159" s="101" t="s">
        <v>736</v>
      </c>
      <c r="O159" s="102">
        <v>140</v>
      </c>
      <c r="P159" s="470"/>
    </row>
    <row r="160" spans="1:16" ht="13.5">
      <c r="A160" s="97"/>
      <c r="B160" s="223" t="s">
        <v>813</v>
      </c>
      <c r="C160" s="221">
        <f>SUM(C148:C159)</f>
        <v>2375</v>
      </c>
      <c r="D160" s="222">
        <f>SUM(D148:D159)</f>
        <v>0</v>
      </c>
      <c r="E160" s="96"/>
      <c r="F160" s="201" t="s">
        <v>24</v>
      </c>
      <c r="G160" s="229">
        <v>270</v>
      </c>
      <c r="H160" s="472"/>
      <c r="I160" s="97"/>
      <c r="J160" s="237" t="s">
        <v>563</v>
      </c>
      <c r="K160" s="234">
        <f>SUM(G204:G211,K147:K159)</f>
        <v>1120</v>
      </c>
      <c r="L160" s="236">
        <f>SUM(H204:H211,L147:L159)</f>
        <v>0</v>
      </c>
      <c r="M160" s="97"/>
      <c r="N160" s="101" t="s">
        <v>737</v>
      </c>
      <c r="O160" s="102">
        <v>65</v>
      </c>
      <c r="P160" s="470"/>
    </row>
    <row r="161" spans="1:16" ht="13.5">
      <c r="A161" s="97"/>
      <c r="B161" s="101"/>
      <c r="C161" s="102"/>
      <c r="D161" s="134"/>
      <c r="E161" s="97"/>
      <c r="F161" s="106" t="s">
        <v>693</v>
      </c>
      <c r="G161" s="229">
        <v>525</v>
      </c>
      <c r="H161" s="254"/>
      <c r="I161" s="97"/>
      <c r="J161" s="101"/>
      <c r="K161" s="134"/>
      <c r="L161" s="99"/>
      <c r="M161" s="97"/>
      <c r="N161" s="101" t="s">
        <v>48</v>
      </c>
      <c r="O161" s="102">
        <v>80</v>
      </c>
      <c r="P161" s="470"/>
    </row>
    <row r="162" spans="1:16" ht="13.5">
      <c r="A162" s="393" t="s">
        <v>578</v>
      </c>
      <c r="B162" s="151"/>
      <c r="C162" s="151"/>
      <c r="D162" s="152"/>
      <c r="E162" s="97"/>
      <c r="F162" s="106" t="s">
        <v>527</v>
      </c>
      <c r="G162" s="193">
        <v>205</v>
      </c>
      <c r="H162" s="470"/>
      <c r="I162" s="393" t="s">
        <v>618</v>
      </c>
      <c r="J162" s="168"/>
      <c r="K162" s="168"/>
      <c r="L162" s="169"/>
      <c r="M162" s="97"/>
      <c r="N162" s="101" t="s">
        <v>49</v>
      </c>
      <c r="O162" s="102">
        <v>15</v>
      </c>
      <c r="P162" s="470"/>
    </row>
    <row r="163" spans="1:16" ht="13.5">
      <c r="A163" s="99"/>
      <c r="B163" s="94" t="s">
        <v>18</v>
      </c>
      <c r="C163" s="102"/>
      <c r="D163" s="134"/>
      <c r="E163" s="97"/>
      <c r="F163" s="106" t="s">
        <v>25</v>
      </c>
      <c r="G163" s="194">
        <v>170</v>
      </c>
      <c r="H163" s="470"/>
      <c r="I163" s="393" t="s">
        <v>185</v>
      </c>
      <c r="J163" s="382"/>
      <c r="K163" s="382"/>
      <c r="L163" s="169"/>
      <c r="M163" s="97"/>
      <c r="N163" s="192" t="s">
        <v>738</v>
      </c>
      <c r="O163" s="193">
        <v>100</v>
      </c>
      <c r="P163" s="194"/>
    </row>
    <row r="164" spans="1:16" ht="13.5">
      <c r="A164" s="99"/>
      <c r="B164" s="501" t="s">
        <v>1230</v>
      </c>
      <c r="C164" s="514">
        <v>1170</v>
      </c>
      <c r="D164" s="254"/>
      <c r="E164" s="97"/>
      <c r="F164" s="83" t="s">
        <v>26</v>
      </c>
      <c r="G164" s="194">
        <v>215</v>
      </c>
      <c r="H164" s="470"/>
      <c r="I164" s="362"/>
      <c r="J164" s="101" t="s">
        <v>33</v>
      </c>
      <c r="K164" s="386">
        <v>80</v>
      </c>
      <c r="L164" s="470"/>
      <c r="M164" s="97"/>
      <c r="N164" s="192" t="s">
        <v>741</v>
      </c>
      <c r="O164" s="193">
        <v>100</v>
      </c>
      <c r="P164" s="194"/>
    </row>
    <row r="165" spans="1:16" ht="13.5">
      <c r="A165" s="99"/>
      <c r="B165" s="501" t="s">
        <v>17</v>
      </c>
      <c r="C165" s="514">
        <v>960</v>
      </c>
      <c r="D165" s="254"/>
      <c r="E165" s="97"/>
      <c r="F165" s="83" t="s">
        <v>694</v>
      </c>
      <c r="G165" s="194">
        <v>480</v>
      </c>
      <c r="H165" s="470"/>
      <c r="I165" s="362"/>
      <c r="J165" s="101" t="s">
        <v>992</v>
      </c>
      <c r="K165" s="386">
        <v>0</v>
      </c>
      <c r="L165" s="470"/>
      <c r="M165" s="97"/>
      <c r="N165" s="101" t="s">
        <v>50</v>
      </c>
      <c r="O165" s="102">
        <v>175</v>
      </c>
      <c r="P165" s="470"/>
    </row>
    <row r="166" spans="1:16" ht="13.5">
      <c r="A166" s="99"/>
      <c r="B166" s="101" t="s">
        <v>19</v>
      </c>
      <c r="C166" s="193">
        <v>195</v>
      </c>
      <c r="D166" s="254"/>
      <c r="E166" s="97"/>
      <c r="F166" s="192" t="s">
        <v>427</v>
      </c>
      <c r="G166" s="194">
        <v>215</v>
      </c>
      <c r="H166" s="194"/>
      <c r="I166" s="340"/>
      <c r="J166" s="192" t="s">
        <v>1498</v>
      </c>
      <c r="K166" s="194">
        <v>130</v>
      </c>
      <c r="L166" s="470"/>
      <c r="M166" s="97"/>
      <c r="N166" s="101" t="s">
        <v>742</v>
      </c>
      <c r="O166" s="102">
        <v>130</v>
      </c>
      <c r="P166" s="470"/>
    </row>
    <row r="167" spans="1:16" ht="13.5">
      <c r="A167" s="99"/>
      <c r="B167" s="83" t="s">
        <v>20</v>
      </c>
      <c r="C167" s="193">
        <v>360</v>
      </c>
      <c r="D167" s="254"/>
      <c r="E167" s="97"/>
      <c r="F167" s="192" t="s">
        <v>695</v>
      </c>
      <c r="G167" s="194">
        <v>170</v>
      </c>
      <c r="H167" s="194"/>
      <c r="I167" s="340"/>
      <c r="J167" s="192" t="s">
        <v>1473</v>
      </c>
      <c r="K167" s="194">
        <v>70</v>
      </c>
      <c r="L167" s="470"/>
      <c r="M167" s="97"/>
      <c r="N167" s="101" t="s">
        <v>743</v>
      </c>
      <c r="O167" s="102">
        <v>75</v>
      </c>
      <c r="P167" s="470"/>
    </row>
    <row r="168" spans="1:16" ht="13.5">
      <c r="A168" s="99"/>
      <c r="B168" s="501" t="s">
        <v>522</v>
      </c>
      <c r="C168" s="514">
        <v>730</v>
      </c>
      <c r="D168" s="254"/>
      <c r="E168" s="97"/>
      <c r="F168" s="192" t="s">
        <v>1110</v>
      </c>
      <c r="G168" s="209">
        <v>75</v>
      </c>
      <c r="H168" s="194"/>
      <c r="I168" s="340"/>
      <c r="J168" s="192" t="s">
        <v>993</v>
      </c>
      <c r="K168" s="194">
        <v>0</v>
      </c>
      <c r="L168" s="470"/>
      <c r="M168" s="97"/>
      <c r="N168" s="101" t="s">
        <v>744</v>
      </c>
      <c r="O168" s="102">
        <v>40</v>
      </c>
      <c r="P168" s="470"/>
    </row>
    <row r="169" spans="1:16" ht="13.5">
      <c r="A169" s="99"/>
      <c r="B169" s="197" t="s">
        <v>674</v>
      </c>
      <c r="C169" s="202">
        <v>0</v>
      </c>
      <c r="D169" s="467"/>
      <c r="E169" s="97"/>
      <c r="F169" s="192" t="s">
        <v>696</v>
      </c>
      <c r="G169" s="194">
        <v>125</v>
      </c>
      <c r="H169" s="254"/>
      <c r="I169" s="340"/>
      <c r="J169" s="192" t="s">
        <v>1474</v>
      </c>
      <c r="K169" s="194">
        <v>25</v>
      </c>
      <c r="L169" s="470"/>
      <c r="M169" s="97"/>
      <c r="N169" s="101" t="s">
        <v>51</v>
      </c>
      <c r="O169" s="102">
        <v>80</v>
      </c>
      <c r="P169" s="470"/>
    </row>
    <row r="170" spans="1:16" ht="13.5">
      <c r="A170" s="99"/>
      <c r="B170" s="192" t="s">
        <v>524</v>
      </c>
      <c r="C170" s="193">
        <v>0</v>
      </c>
      <c r="D170" s="467"/>
      <c r="E170" s="97"/>
      <c r="F170" s="192" t="s">
        <v>27</v>
      </c>
      <c r="G170" s="194">
        <v>90</v>
      </c>
      <c r="H170" s="194"/>
      <c r="I170" s="340"/>
      <c r="J170" s="192" t="s">
        <v>36</v>
      </c>
      <c r="K170" s="194">
        <v>45</v>
      </c>
      <c r="L170" s="194"/>
      <c r="M170" s="97"/>
      <c r="N170" s="101" t="s">
        <v>745</v>
      </c>
      <c r="O170" s="102">
        <v>5</v>
      </c>
      <c r="P170" s="470"/>
    </row>
    <row r="171" spans="1:16" ht="13.5">
      <c r="A171" s="99"/>
      <c r="B171" s="192" t="s">
        <v>1467</v>
      </c>
      <c r="C171" s="193">
        <v>295</v>
      </c>
      <c r="D171" s="467"/>
      <c r="E171" s="97"/>
      <c r="F171" s="101"/>
      <c r="G171" s="386"/>
      <c r="H171" s="470"/>
      <c r="I171" s="362"/>
      <c r="J171" s="101" t="s">
        <v>37</v>
      </c>
      <c r="K171" s="386">
        <v>30</v>
      </c>
      <c r="L171" s="470"/>
      <c r="M171" s="97"/>
      <c r="N171" s="101"/>
      <c r="O171" s="102"/>
      <c r="P171" s="99"/>
    </row>
    <row r="172" spans="1:16" ht="13.5">
      <c r="A172" s="99"/>
      <c r="B172" s="192" t="s">
        <v>1468</v>
      </c>
      <c r="C172" s="193">
        <v>0</v>
      </c>
      <c r="D172" s="467"/>
      <c r="E172" s="97"/>
      <c r="F172" s="101"/>
      <c r="G172" s="102"/>
      <c r="H172" s="470"/>
      <c r="I172" s="97"/>
      <c r="J172" s="101" t="s">
        <v>994</v>
      </c>
      <c r="K172" s="102">
        <v>30</v>
      </c>
      <c r="L172" s="470"/>
      <c r="M172" s="97"/>
      <c r="N172" s="223" t="s">
        <v>821</v>
      </c>
      <c r="O172" s="219">
        <f>SUM(O158:O171)</f>
        <v>1180</v>
      </c>
      <c r="P172" s="222">
        <f>SUM(P158:P171)</f>
        <v>0</v>
      </c>
    </row>
    <row r="173" spans="1:16" ht="13.5">
      <c r="A173" s="99"/>
      <c r="B173" s="192" t="s">
        <v>419</v>
      </c>
      <c r="C173" s="193">
        <v>0</v>
      </c>
      <c r="D173" s="467"/>
      <c r="E173" s="97"/>
      <c r="F173" s="101"/>
      <c r="G173" s="102"/>
      <c r="H173" s="99"/>
      <c r="I173" s="97"/>
      <c r="J173" s="83" t="s">
        <v>733</v>
      </c>
      <c r="K173" s="102">
        <v>5</v>
      </c>
      <c r="L173" s="470"/>
      <c r="M173" s="97"/>
      <c r="N173" s="101"/>
      <c r="O173" s="134"/>
      <c r="P173" s="99"/>
    </row>
    <row r="174" spans="1:16" ht="13.5">
      <c r="A174" s="99"/>
      <c r="B174" s="192" t="s">
        <v>675</v>
      </c>
      <c r="C174" s="193">
        <v>160</v>
      </c>
      <c r="D174" s="467"/>
      <c r="E174" s="97"/>
      <c r="F174" s="101"/>
      <c r="G174" s="102"/>
      <c r="H174" s="99"/>
      <c r="I174" s="97"/>
      <c r="J174" s="101" t="s">
        <v>38</v>
      </c>
      <c r="K174" s="102">
        <v>20</v>
      </c>
      <c r="L174" s="470"/>
      <c r="M174" s="541" t="s">
        <v>197</v>
      </c>
      <c r="N174" s="542"/>
      <c r="O174" s="542"/>
      <c r="P174" s="543"/>
    </row>
    <row r="175" spans="1:16" ht="13.5">
      <c r="A175" s="99"/>
      <c r="B175" s="192" t="s">
        <v>676</v>
      </c>
      <c r="C175" s="193">
        <v>425</v>
      </c>
      <c r="D175" s="467"/>
      <c r="E175" s="97"/>
      <c r="F175" s="101"/>
      <c r="G175" s="102"/>
      <c r="H175" s="99"/>
      <c r="I175" s="99"/>
      <c r="J175" s="83" t="s">
        <v>1119</v>
      </c>
      <c r="K175" s="193">
        <v>10</v>
      </c>
      <c r="L175" s="194"/>
      <c r="M175" s="99"/>
      <c r="N175" s="83" t="s">
        <v>53</v>
      </c>
      <c r="O175" s="102">
        <v>30</v>
      </c>
      <c r="P175" s="470"/>
    </row>
    <row r="176" spans="1:16" ht="13.5">
      <c r="A176" s="99"/>
      <c r="B176" s="192" t="s">
        <v>21</v>
      </c>
      <c r="C176" s="193">
        <v>125</v>
      </c>
      <c r="D176" s="134"/>
      <c r="E176" s="97"/>
      <c r="F176" s="237" t="s">
        <v>563</v>
      </c>
      <c r="G176" s="234">
        <f>SUM(G155:G175)</f>
        <v>4055</v>
      </c>
      <c r="H176" s="236">
        <f>SUM(H155:H175)</f>
        <v>0</v>
      </c>
      <c r="I176" s="99"/>
      <c r="J176" s="83"/>
      <c r="K176" s="99"/>
      <c r="L176" s="470"/>
      <c r="M176" s="99"/>
      <c r="N176" s="83" t="s">
        <v>746</v>
      </c>
      <c r="O176" s="102">
        <v>55</v>
      </c>
      <c r="P176" s="470"/>
    </row>
    <row r="177" spans="1:16" ht="13.5">
      <c r="A177" s="99"/>
      <c r="B177" s="192" t="s">
        <v>22</v>
      </c>
      <c r="C177" s="193">
        <v>250</v>
      </c>
      <c r="D177" s="467"/>
      <c r="E177" s="97"/>
      <c r="F177" s="101"/>
      <c r="G177" s="102"/>
      <c r="H177" s="134"/>
      <c r="I177" s="99"/>
      <c r="J177" s="83"/>
      <c r="K177" s="102"/>
      <c r="L177" s="470"/>
      <c r="M177" s="99"/>
      <c r="N177" s="83" t="s">
        <v>747</v>
      </c>
      <c r="O177" s="102">
        <v>30</v>
      </c>
      <c r="P177" s="470"/>
    </row>
    <row r="178" spans="1:16" ht="13.5">
      <c r="A178" s="99"/>
      <c r="B178" s="192" t="s">
        <v>418</v>
      </c>
      <c r="C178" s="193">
        <v>155</v>
      </c>
      <c r="D178" s="254"/>
      <c r="E178" s="99"/>
      <c r="F178" s="104"/>
      <c r="G178" s="102"/>
      <c r="H178" s="108"/>
      <c r="I178" s="99"/>
      <c r="J178" s="83"/>
      <c r="K178" s="102"/>
      <c r="L178" s="470"/>
      <c r="M178" s="99"/>
      <c r="N178" s="83" t="s">
        <v>748</v>
      </c>
      <c r="O178" s="102">
        <v>25</v>
      </c>
      <c r="P178" s="470"/>
    </row>
    <row r="179" spans="1:16" ht="13.5">
      <c r="A179" s="99"/>
      <c r="B179" s="192" t="s">
        <v>1469</v>
      </c>
      <c r="C179" s="102">
        <v>75</v>
      </c>
      <c r="D179" s="467"/>
      <c r="E179" s="99"/>
      <c r="F179" s="111"/>
      <c r="G179" s="105"/>
      <c r="H179" s="108"/>
      <c r="I179" s="99"/>
      <c r="J179" s="83"/>
      <c r="K179" s="102"/>
      <c r="L179" s="99"/>
      <c r="M179" s="99"/>
      <c r="N179" s="83" t="s">
        <v>54</v>
      </c>
      <c r="O179" s="102">
        <v>25</v>
      </c>
      <c r="P179" s="470"/>
    </row>
    <row r="180" spans="1:16" ht="13.5">
      <c r="A180" s="99"/>
      <c r="B180" s="192" t="s">
        <v>677</v>
      </c>
      <c r="C180" s="102">
        <v>110</v>
      </c>
      <c r="D180" s="467"/>
      <c r="E180" s="99"/>
      <c r="F180" s="99"/>
      <c r="G180" s="99"/>
      <c r="H180" s="99"/>
      <c r="I180" s="99"/>
      <c r="J180" s="83"/>
      <c r="K180" s="102"/>
      <c r="L180" s="99"/>
      <c r="M180" s="99"/>
      <c r="N180" s="83" t="s">
        <v>749</v>
      </c>
      <c r="O180" s="102">
        <v>45</v>
      </c>
      <c r="P180" s="470"/>
    </row>
    <row r="181" spans="1:16" ht="13.5">
      <c r="A181" s="99"/>
      <c r="B181" s="192" t="s">
        <v>678</v>
      </c>
      <c r="C181" s="102">
        <v>140</v>
      </c>
      <c r="D181" s="467"/>
      <c r="E181" s="393" t="s">
        <v>657</v>
      </c>
      <c r="F181" s="168"/>
      <c r="G181" s="168"/>
      <c r="H181" s="169"/>
      <c r="I181" s="99"/>
      <c r="J181" s="83"/>
      <c r="K181" s="102"/>
      <c r="L181" s="99"/>
      <c r="M181" s="99"/>
      <c r="N181" s="83"/>
      <c r="O181" s="102"/>
      <c r="P181" s="99"/>
    </row>
    <row r="182" spans="1:16" ht="13.5">
      <c r="A182" s="99"/>
      <c r="B182" s="192" t="s">
        <v>679</v>
      </c>
      <c r="C182" s="102">
        <v>100</v>
      </c>
      <c r="D182" s="467"/>
      <c r="E182" s="99"/>
      <c r="F182" s="83" t="s">
        <v>433</v>
      </c>
      <c r="G182" s="102">
        <v>85</v>
      </c>
      <c r="H182" s="470"/>
      <c r="I182" s="99"/>
      <c r="J182" s="83"/>
      <c r="K182" s="102"/>
      <c r="L182" s="99"/>
      <c r="M182" s="99"/>
      <c r="N182" s="223" t="s">
        <v>822</v>
      </c>
      <c r="O182" s="219">
        <f>SUM(O175:O181)</f>
        <v>210</v>
      </c>
      <c r="P182" s="222">
        <f>SUM(P175:P181)</f>
        <v>0</v>
      </c>
    </row>
    <row r="183" spans="1:16" ht="13.5">
      <c r="A183" s="99"/>
      <c r="B183" s="192" t="s">
        <v>526</v>
      </c>
      <c r="C183" s="102">
        <v>0</v>
      </c>
      <c r="D183" s="467"/>
      <c r="E183" s="99"/>
      <c r="F183" s="83" t="s">
        <v>29</v>
      </c>
      <c r="G183" s="102">
        <v>170</v>
      </c>
      <c r="H183" s="470"/>
      <c r="I183" s="99"/>
      <c r="J183" s="115"/>
      <c r="K183" s="102"/>
      <c r="L183" s="99"/>
      <c r="M183" s="99"/>
      <c r="N183" s="233" t="s">
        <v>619</v>
      </c>
      <c r="O183" s="234">
        <f>K184+K203+O155+O172+O182</f>
        <v>7205</v>
      </c>
      <c r="P183" s="236">
        <f>L184+L203+P155+P172+P182</f>
        <v>0</v>
      </c>
    </row>
    <row r="184" spans="1:16" ht="13.5">
      <c r="A184" s="99"/>
      <c r="B184" s="192" t="s">
        <v>420</v>
      </c>
      <c r="C184" s="102">
        <v>145</v>
      </c>
      <c r="D184" s="467"/>
      <c r="E184" s="99"/>
      <c r="F184" s="83" t="s">
        <v>1497</v>
      </c>
      <c r="G184" s="102">
        <v>0</v>
      </c>
      <c r="H184" s="470"/>
      <c r="I184" s="99"/>
      <c r="J184" s="223" t="s">
        <v>817</v>
      </c>
      <c r="K184" s="219">
        <f>SUM(K164:K183)</f>
        <v>445</v>
      </c>
      <c r="L184" s="222">
        <f>SUM(L164:L183)</f>
        <v>0</v>
      </c>
      <c r="M184" s="95"/>
      <c r="N184" s="95"/>
      <c r="O184" s="95"/>
      <c r="P184" s="95"/>
    </row>
    <row r="185" spans="1:16" ht="13.5">
      <c r="A185" s="99"/>
      <c r="B185" s="197" t="s">
        <v>691</v>
      </c>
      <c r="C185" s="193">
        <v>2000</v>
      </c>
      <c r="D185" s="194"/>
      <c r="E185" s="99"/>
      <c r="F185" s="507" t="s">
        <v>1275</v>
      </c>
      <c r="G185" s="514">
        <v>755</v>
      </c>
      <c r="H185" s="194"/>
      <c r="I185" s="99"/>
      <c r="J185" s="83"/>
      <c r="K185" s="134"/>
      <c r="L185" s="99"/>
      <c r="M185" s="541" t="s">
        <v>660</v>
      </c>
      <c r="N185" s="542"/>
      <c r="O185" s="542"/>
      <c r="P185" s="543"/>
    </row>
    <row r="186" spans="1:16" ht="13.5">
      <c r="A186" s="99"/>
      <c r="B186" s="192" t="s">
        <v>23</v>
      </c>
      <c r="C186" s="102">
        <v>0</v>
      </c>
      <c r="D186" s="467"/>
      <c r="E186" s="99"/>
      <c r="F186" s="83" t="s">
        <v>30</v>
      </c>
      <c r="G186" s="102">
        <v>95</v>
      </c>
      <c r="H186" s="470"/>
      <c r="I186" s="393" t="s">
        <v>194</v>
      </c>
      <c r="J186" s="168"/>
      <c r="K186" s="168"/>
      <c r="L186" s="169"/>
      <c r="M186" s="99"/>
      <c r="N186" s="83" t="s">
        <v>456</v>
      </c>
      <c r="O186" s="102">
        <v>30</v>
      </c>
      <c r="P186" s="470"/>
    </row>
    <row r="187" spans="1:16" ht="13.5">
      <c r="A187" s="99"/>
      <c r="B187" s="101"/>
      <c r="C187" s="102"/>
      <c r="D187" s="103"/>
      <c r="E187" s="99"/>
      <c r="F187" s="83"/>
      <c r="G187" s="102"/>
      <c r="H187" s="99"/>
      <c r="I187" s="99"/>
      <c r="J187" s="83" t="s">
        <v>39</v>
      </c>
      <c r="K187" s="107">
        <v>50</v>
      </c>
      <c r="L187" s="470"/>
      <c r="M187" s="99"/>
      <c r="N187" s="83" t="s">
        <v>902</v>
      </c>
      <c r="O187" s="193">
        <v>15</v>
      </c>
      <c r="P187" s="470"/>
    </row>
    <row r="188" spans="1:16" ht="13.5">
      <c r="A188" s="99"/>
      <c r="B188" s="83"/>
      <c r="C188" s="107"/>
      <c r="D188" s="103"/>
      <c r="E188" s="99"/>
      <c r="F188" s="83"/>
      <c r="G188" s="102"/>
      <c r="H188" s="99"/>
      <c r="I188" s="99"/>
      <c r="J188" s="83" t="s">
        <v>40</v>
      </c>
      <c r="K188" s="107">
        <v>35</v>
      </c>
      <c r="L188" s="470"/>
      <c r="M188" s="99"/>
      <c r="N188" s="83" t="s">
        <v>1215</v>
      </c>
      <c r="O188" s="193">
        <v>80</v>
      </c>
      <c r="P188" s="254"/>
    </row>
    <row r="189" spans="1:16" ht="13.5">
      <c r="A189" s="99"/>
      <c r="B189" s="223" t="s">
        <v>814</v>
      </c>
      <c r="C189" s="221">
        <f>SUM(C163:C188)</f>
        <v>7395</v>
      </c>
      <c r="D189" s="222">
        <f>SUM(D163:D188)</f>
        <v>0</v>
      </c>
      <c r="E189" s="99"/>
      <c r="F189" s="237" t="s">
        <v>563</v>
      </c>
      <c r="G189" s="234">
        <f>SUM(G182:G188)</f>
        <v>1105</v>
      </c>
      <c r="H189" s="236">
        <f>SUM(H182:H188)</f>
        <v>0</v>
      </c>
      <c r="I189" s="99"/>
      <c r="J189" s="83" t="s">
        <v>718</v>
      </c>
      <c r="K189" s="102">
        <v>20</v>
      </c>
      <c r="L189" s="470"/>
      <c r="M189" s="99"/>
      <c r="N189" s="83" t="s">
        <v>457</v>
      </c>
      <c r="O189" s="193">
        <v>15</v>
      </c>
      <c r="P189" s="470"/>
    </row>
    <row r="190" spans="1:16" ht="13.5">
      <c r="A190" s="99"/>
      <c r="B190" s="101"/>
      <c r="C190" s="102"/>
      <c r="D190" s="103"/>
      <c r="E190" s="99"/>
      <c r="F190" s="83"/>
      <c r="G190" s="134"/>
      <c r="H190" s="99"/>
      <c r="I190" s="99"/>
      <c r="J190" s="83" t="s">
        <v>41</v>
      </c>
      <c r="K190" s="194">
        <v>45</v>
      </c>
      <c r="L190" s="470"/>
      <c r="M190" s="99"/>
      <c r="N190" s="83" t="s">
        <v>751</v>
      </c>
      <c r="O190" s="193">
        <v>35</v>
      </c>
      <c r="P190" s="470"/>
    </row>
    <row r="191" spans="1:16" ht="13.5">
      <c r="A191" s="568" t="s">
        <v>579</v>
      </c>
      <c r="B191" s="569"/>
      <c r="C191" s="569"/>
      <c r="D191" s="570"/>
      <c r="E191" s="546" t="s">
        <v>658</v>
      </c>
      <c r="F191" s="547"/>
      <c r="G191" s="547"/>
      <c r="H191" s="548"/>
      <c r="I191" s="99"/>
      <c r="J191" s="83" t="s">
        <v>995</v>
      </c>
      <c r="K191" s="194">
        <v>65</v>
      </c>
      <c r="L191" s="254"/>
      <c r="M191" s="99"/>
      <c r="N191" s="83" t="s">
        <v>145</v>
      </c>
      <c r="O191" s="102">
        <v>25</v>
      </c>
      <c r="P191" s="470"/>
    </row>
    <row r="192" spans="1:16" ht="13.5">
      <c r="A192" s="97"/>
      <c r="B192" s="192" t="s">
        <v>1465</v>
      </c>
      <c r="C192" s="102">
        <v>180</v>
      </c>
      <c r="D192" s="134"/>
      <c r="E192" s="99"/>
      <c r="F192" s="83" t="s">
        <v>31</v>
      </c>
      <c r="G192" s="102">
        <v>35</v>
      </c>
      <c r="H192" s="470"/>
      <c r="I192" s="99"/>
      <c r="J192" s="83" t="s">
        <v>996</v>
      </c>
      <c r="K192" s="194">
        <v>85</v>
      </c>
      <c r="L192" s="254"/>
      <c r="M192" s="99"/>
      <c r="N192" s="83" t="s">
        <v>752</v>
      </c>
      <c r="O192" s="102">
        <v>30</v>
      </c>
      <c r="P192" s="470"/>
    </row>
    <row r="193" spans="1:16" ht="13.5">
      <c r="A193" s="97"/>
      <c r="B193" s="192" t="s">
        <v>1466</v>
      </c>
      <c r="C193" s="102">
        <v>210</v>
      </c>
      <c r="D193" s="134"/>
      <c r="E193" s="99"/>
      <c r="F193" s="101" t="s">
        <v>445</v>
      </c>
      <c r="G193" s="102">
        <v>130</v>
      </c>
      <c r="H193" s="470"/>
      <c r="I193" s="99"/>
      <c r="J193" s="197" t="s">
        <v>998</v>
      </c>
      <c r="K193" s="194">
        <v>1120</v>
      </c>
      <c r="L193" s="194"/>
      <c r="M193" s="99"/>
      <c r="N193" s="83" t="s">
        <v>753</v>
      </c>
      <c r="O193" s="102">
        <v>20</v>
      </c>
      <c r="P193" s="470"/>
    </row>
    <row r="194" spans="1:16" ht="13.5">
      <c r="A194" s="97"/>
      <c r="B194" s="192" t="s">
        <v>671</v>
      </c>
      <c r="C194" s="193">
        <v>160</v>
      </c>
      <c r="D194" s="254"/>
      <c r="E194" s="99"/>
      <c r="F194" s="83" t="s">
        <v>442</v>
      </c>
      <c r="G194" s="102">
        <v>30</v>
      </c>
      <c r="H194" s="470"/>
      <c r="I194" s="99"/>
      <c r="J194" s="83" t="s">
        <v>999</v>
      </c>
      <c r="K194" s="194">
        <v>690</v>
      </c>
      <c r="L194" s="254"/>
      <c r="M194" s="99"/>
      <c r="N194" s="83" t="s">
        <v>270</v>
      </c>
      <c r="O194" s="102">
        <v>20</v>
      </c>
      <c r="P194" s="470"/>
    </row>
    <row r="195" spans="1:16" ht="13.5">
      <c r="A195" s="97"/>
      <c r="B195" s="197" t="s">
        <v>16</v>
      </c>
      <c r="C195" s="193">
        <v>155</v>
      </c>
      <c r="D195" s="254"/>
      <c r="E195" s="99"/>
      <c r="F195" s="197" t="s">
        <v>443</v>
      </c>
      <c r="G195" s="193">
        <v>145</v>
      </c>
      <c r="H195" s="194"/>
      <c r="I195" s="99"/>
      <c r="J195" s="507" t="s">
        <v>42</v>
      </c>
      <c r="K195" s="514">
        <v>635</v>
      </c>
      <c r="L195" s="254"/>
      <c r="M195" s="99"/>
      <c r="N195" s="83" t="s">
        <v>1122</v>
      </c>
      <c r="O195" s="102">
        <v>70</v>
      </c>
      <c r="P195" s="470"/>
    </row>
    <row r="196" spans="1:16" ht="13.5">
      <c r="A196" s="97"/>
      <c r="B196" s="192" t="s">
        <v>1260</v>
      </c>
      <c r="C196" s="193">
        <v>690</v>
      </c>
      <c r="D196" s="254"/>
      <c r="E196" s="99"/>
      <c r="F196" s="83" t="s">
        <v>444</v>
      </c>
      <c r="G196" s="102">
        <v>140</v>
      </c>
      <c r="H196" s="470"/>
      <c r="I196" s="99"/>
      <c r="J196" s="197" t="s">
        <v>1000</v>
      </c>
      <c r="K196" s="193">
        <v>890</v>
      </c>
      <c r="L196" s="194"/>
      <c r="M196" s="99"/>
      <c r="N196" s="83" t="s">
        <v>1123</v>
      </c>
      <c r="O196" s="102">
        <v>45</v>
      </c>
      <c r="P196" s="470"/>
    </row>
    <row r="197" spans="1:16" ht="13.5">
      <c r="A197" s="97"/>
      <c r="B197" s="192" t="s">
        <v>672</v>
      </c>
      <c r="C197" s="193">
        <v>40</v>
      </c>
      <c r="D197" s="254"/>
      <c r="E197" s="99"/>
      <c r="F197" s="83" t="s">
        <v>703</v>
      </c>
      <c r="G197" s="102">
        <v>140</v>
      </c>
      <c r="H197" s="470"/>
      <c r="I197" s="99"/>
      <c r="J197" s="83" t="s">
        <v>43</v>
      </c>
      <c r="K197" s="102">
        <v>715</v>
      </c>
      <c r="L197" s="470"/>
      <c r="M197" s="99"/>
      <c r="N197" s="83" t="s">
        <v>458</v>
      </c>
      <c r="O197" s="102">
        <v>15</v>
      </c>
      <c r="P197" s="470"/>
    </row>
    <row r="198" spans="1:16" ht="13.5">
      <c r="A198" s="97"/>
      <c r="B198" s="192" t="s">
        <v>1106</v>
      </c>
      <c r="C198" s="193">
        <v>60</v>
      </c>
      <c r="D198" s="254"/>
      <c r="E198" s="99"/>
      <c r="F198" s="83"/>
      <c r="G198" s="102"/>
      <c r="H198" s="470"/>
      <c r="I198" s="99"/>
      <c r="J198" s="83" t="s">
        <v>89</v>
      </c>
      <c r="K198" s="102">
        <v>50</v>
      </c>
      <c r="L198" s="470"/>
      <c r="M198" s="99"/>
      <c r="N198" s="83" t="s">
        <v>463</v>
      </c>
      <c r="O198" s="102">
        <v>20</v>
      </c>
      <c r="P198" s="470"/>
    </row>
    <row r="199" spans="1:16" ht="13.5">
      <c r="A199" s="97"/>
      <c r="B199" s="192" t="s">
        <v>377</v>
      </c>
      <c r="C199" s="102">
        <v>35</v>
      </c>
      <c r="D199" s="254"/>
      <c r="E199" s="99"/>
      <c r="F199" s="83"/>
      <c r="G199" s="102"/>
      <c r="H199" s="470"/>
      <c r="I199" s="99"/>
      <c r="J199" s="83" t="s">
        <v>88</v>
      </c>
      <c r="K199" s="102">
        <v>0</v>
      </c>
      <c r="L199" s="470"/>
      <c r="M199" s="99"/>
      <c r="N199" s="197" t="s">
        <v>1481</v>
      </c>
      <c r="O199" s="102">
        <v>10</v>
      </c>
      <c r="P199" s="470"/>
    </row>
    <row r="200" spans="1:16" ht="13.5">
      <c r="A200" s="97"/>
      <c r="B200" s="192" t="s">
        <v>673</v>
      </c>
      <c r="C200" s="102">
        <v>25</v>
      </c>
      <c r="D200" s="134"/>
      <c r="E200" s="99"/>
      <c r="F200" s="83"/>
      <c r="G200" s="102"/>
      <c r="H200" s="99"/>
      <c r="I200" s="99"/>
      <c r="J200" s="83" t="s">
        <v>87</v>
      </c>
      <c r="K200" s="102">
        <v>0</v>
      </c>
      <c r="L200" s="470"/>
      <c r="M200" s="99"/>
      <c r="N200" s="83" t="s">
        <v>754</v>
      </c>
      <c r="O200" s="102">
        <v>45</v>
      </c>
      <c r="P200" s="470"/>
    </row>
    <row r="201" spans="1:16" ht="13.5">
      <c r="A201" s="97"/>
      <c r="B201" s="192" t="s">
        <v>1496</v>
      </c>
      <c r="C201" s="102">
        <v>50</v>
      </c>
      <c r="D201" s="470"/>
      <c r="E201" s="99"/>
      <c r="F201" s="237" t="s">
        <v>563</v>
      </c>
      <c r="G201" s="234">
        <f>SUM(G192:G200)</f>
        <v>620</v>
      </c>
      <c r="H201" s="236">
        <f>SUM(H192:H200)</f>
        <v>0</v>
      </c>
      <c r="I201" s="99"/>
      <c r="J201" s="83" t="s">
        <v>1181</v>
      </c>
      <c r="K201" s="99">
        <v>65</v>
      </c>
      <c r="L201" s="470"/>
      <c r="M201" s="99"/>
      <c r="N201" s="83" t="s">
        <v>461</v>
      </c>
      <c r="O201" s="102">
        <v>0</v>
      </c>
      <c r="P201" s="470"/>
    </row>
    <row r="202" spans="1:16" ht="13.5">
      <c r="A202" s="97"/>
      <c r="B202" s="101" t="s">
        <v>378</v>
      </c>
      <c r="C202" s="102">
        <v>0</v>
      </c>
      <c r="D202" s="470"/>
      <c r="E202" s="99"/>
      <c r="F202" s="83"/>
      <c r="G202" s="134"/>
      <c r="H202" s="99"/>
      <c r="I202" s="99"/>
      <c r="J202" s="83"/>
      <c r="K202" s="99"/>
      <c r="L202" s="99"/>
      <c r="M202" s="99"/>
      <c r="N202" s="115"/>
      <c r="O202" s="109"/>
      <c r="P202" s="120"/>
    </row>
    <row r="203" spans="1:16" ht="13.5">
      <c r="A203" s="97"/>
      <c r="B203" s="101"/>
      <c r="C203" s="107"/>
      <c r="D203" s="99"/>
      <c r="E203" s="393" t="s">
        <v>659</v>
      </c>
      <c r="F203" s="168"/>
      <c r="G203" s="168"/>
      <c r="H203" s="169"/>
      <c r="I203" s="99"/>
      <c r="J203" s="223" t="s">
        <v>818</v>
      </c>
      <c r="K203" s="219">
        <f>SUM(K187:K202)</f>
        <v>4465</v>
      </c>
      <c r="L203" s="222">
        <f>SUM(L187:L202)</f>
        <v>0</v>
      </c>
      <c r="M203" s="99"/>
      <c r="N203" s="115"/>
      <c r="O203" s="109"/>
      <c r="P203" s="120"/>
    </row>
    <row r="204" spans="1:16" ht="13.5">
      <c r="A204" s="97"/>
      <c r="B204" s="223" t="s">
        <v>815</v>
      </c>
      <c r="C204" s="221">
        <f>SUM(C192:C203)</f>
        <v>1605</v>
      </c>
      <c r="D204" s="222">
        <f>SUM(D192:D203)</f>
        <v>0</v>
      </c>
      <c r="E204" s="99"/>
      <c r="F204" s="197" t="s">
        <v>1472</v>
      </c>
      <c r="G204" s="102">
        <v>20</v>
      </c>
      <c r="H204" s="470"/>
      <c r="I204" s="99"/>
      <c r="J204" s="99"/>
      <c r="K204" s="134"/>
      <c r="L204" s="99"/>
      <c r="M204" s="99"/>
      <c r="N204" s="237" t="s">
        <v>563</v>
      </c>
      <c r="O204" s="234">
        <f>SUM(O186:O203)</f>
        <v>475</v>
      </c>
      <c r="P204" s="236">
        <f>SUM(P186:P203)</f>
        <v>0</v>
      </c>
    </row>
    <row r="205" spans="1:16" ht="13.5">
      <c r="A205" s="99"/>
      <c r="B205" s="83"/>
      <c r="C205" s="107"/>
      <c r="D205" s="99"/>
      <c r="E205" s="99"/>
      <c r="F205" s="83" t="s">
        <v>709</v>
      </c>
      <c r="G205" s="102">
        <v>35</v>
      </c>
      <c r="H205" s="470"/>
      <c r="I205" s="401" t="s">
        <v>195</v>
      </c>
      <c r="J205" s="154"/>
      <c r="K205" s="154"/>
      <c r="L205" s="155"/>
      <c r="M205" s="99"/>
      <c r="N205" s="101"/>
      <c r="O205" s="134"/>
      <c r="P205" s="108"/>
    </row>
    <row r="206" spans="1:16" ht="13.5">
      <c r="A206" s="393" t="s">
        <v>580</v>
      </c>
      <c r="B206" s="151"/>
      <c r="C206" s="151"/>
      <c r="D206" s="152"/>
      <c r="E206" s="99"/>
      <c r="F206" s="83" t="s">
        <v>710</v>
      </c>
      <c r="G206" s="102">
        <v>50</v>
      </c>
      <c r="H206" s="470"/>
      <c r="I206" s="99"/>
      <c r="J206" s="83" t="s">
        <v>44</v>
      </c>
      <c r="K206" s="102">
        <v>250</v>
      </c>
      <c r="L206" s="470"/>
      <c r="M206" s="99"/>
      <c r="N206" s="99" t="s">
        <v>530</v>
      </c>
      <c r="O206" s="134"/>
      <c r="P206" s="99"/>
    </row>
    <row r="207" spans="1:16" ht="13.5">
      <c r="A207" s="97"/>
      <c r="B207" s="94" t="s">
        <v>606</v>
      </c>
      <c r="C207" s="124">
        <v>140</v>
      </c>
      <c r="D207" s="134"/>
      <c r="E207" s="99"/>
      <c r="F207" s="101" t="s">
        <v>715</v>
      </c>
      <c r="G207" s="102">
        <v>120</v>
      </c>
      <c r="H207" s="470"/>
      <c r="I207" s="99"/>
      <c r="J207" s="83" t="s">
        <v>45</v>
      </c>
      <c r="K207" s="102">
        <v>55</v>
      </c>
      <c r="L207" s="470"/>
      <c r="M207" s="99"/>
      <c r="N207" s="99"/>
      <c r="O207" s="134"/>
      <c r="P207" s="99"/>
    </row>
    <row r="208" spans="1:16" ht="13.5">
      <c r="A208" s="97"/>
      <c r="B208" s="94" t="s">
        <v>86</v>
      </c>
      <c r="C208" s="102">
        <v>450</v>
      </c>
      <c r="D208" s="254"/>
      <c r="E208" s="99"/>
      <c r="F208" s="197" t="s">
        <v>436</v>
      </c>
      <c r="G208" s="202">
        <v>130</v>
      </c>
      <c r="H208" s="194"/>
      <c r="I208" s="78"/>
      <c r="J208" s="197" t="s">
        <v>528</v>
      </c>
      <c r="K208" s="193">
        <v>55</v>
      </c>
      <c r="L208" s="194"/>
      <c r="M208" s="99"/>
      <c r="N208" s="99"/>
      <c r="O208" s="134"/>
      <c r="P208" s="99"/>
    </row>
    <row r="209" spans="1:16" ht="13.5">
      <c r="A209" s="97"/>
      <c r="B209" s="101" t="s">
        <v>85</v>
      </c>
      <c r="C209" s="102">
        <v>0</v>
      </c>
      <c r="D209" s="134"/>
      <c r="E209" s="99"/>
      <c r="F209" s="197" t="s">
        <v>716</v>
      </c>
      <c r="G209" s="202">
        <v>110</v>
      </c>
      <c r="H209" s="254"/>
      <c r="I209" s="78"/>
      <c r="J209" s="198" t="s">
        <v>46</v>
      </c>
      <c r="K209" s="229">
        <v>95</v>
      </c>
      <c r="L209" s="470"/>
      <c r="M209" s="99"/>
      <c r="N209" s="99"/>
      <c r="O209" s="134"/>
      <c r="P209" s="99"/>
    </row>
    <row r="210" spans="1:16" ht="13.5">
      <c r="A210" s="97"/>
      <c r="B210" s="156" t="s">
        <v>557</v>
      </c>
      <c r="C210" s="157">
        <v>0</v>
      </c>
      <c r="D210" s="157"/>
      <c r="E210" s="99"/>
      <c r="F210" s="197" t="s">
        <v>32</v>
      </c>
      <c r="G210" s="202">
        <v>45</v>
      </c>
      <c r="H210" s="194"/>
      <c r="I210" s="78"/>
      <c r="J210" s="192" t="s">
        <v>47</v>
      </c>
      <c r="K210" s="193">
        <v>15</v>
      </c>
      <c r="L210" s="470"/>
      <c r="M210" s="99"/>
      <c r="N210" s="99"/>
      <c r="O210" s="134"/>
      <c r="P210" s="99"/>
    </row>
    <row r="211" spans="1:16" ht="13.5">
      <c r="A211" s="97"/>
      <c r="B211" s="114"/>
      <c r="C211" s="102"/>
      <c r="D211" s="134"/>
      <c r="E211" s="99"/>
      <c r="F211" s="106" t="s">
        <v>717</v>
      </c>
      <c r="G211" s="124">
        <v>50</v>
      </c>
      <c r="H211" s="470"/>
      <c r="I211" s="99"/>
      <c r="J211" s="192" t="s">
        <v>1475</v>
      </c>
      <c r="K211" s="193">
        <v>35</v>
      </c>
      <c r="L211" s="254"/>
      <c r="M211" s="99"/>
      <c r="N211" s="99"/>
      <c r="O211" s="99"/>
      <c r="P211" s="99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35" t="s">
        <v>538</v>
      </c>
      <c r="B214" s="536"/>
      <c r="C214" s="536"/>
      <c r="D214" s="537"/>
      <c r="E214" s="535" t="s">
        <v>539</v>
      </c>
      <c r="F214" s="536"/>
      <c r="G214" s="537"/>
      <c r="H214" s="164" t="s">
        <v>540</v>
      </c>
      <c r="I214" s="494" t="s">
        <v>541</v>
      </c>
      <c r="J214" s="495"/>
      <c r="K214" s="530" t="s">
        <v>542</v>
      </c>
      <c r="L214" s="530"/>
      <c r="M214" s="80"/>
      <c r="N214" s="80"/>
      <c r="O214" s="80"/>
      <c r="P214" s="89" t="s">
        <v>548</v>
      </c>
    </row>
    <row r="215" spans="1:16" ht="26.25" customHeight="1">
      <c r="A215" s="574">
        <f>A2</f>
        <v>0</v>
      </c>
      <c r="B215" s="575"/>
      <c r="C215" s="575"/>
      <c r="D215" s="576"/>
      <c r="E215" s="571">
        <f>IF(E2,E2,(""))</f>
      </c>
      <c r="F215" s="572"/>
      <c r="G215" s="573"/>
      <c r="H215" s="171">
        <f>H2</f>
        <v>0</v>
      </c>
      <c r="I215" s="496">
        <f>I2</f>
        <v>0</v>
      </c>
      <c r="J215" s="497"/>
      <c r="K215" s="531"/>
      <c r="L215" s="531"/>
      <c r="M215" s="562"/>
      <c r="N215" s="528"/>
      <c r="O215" s="528"/>
      <c r="P215" s="528"/>
    </row>
    <row r="216" spans="1:16" ht="15" customHeight="1">
      <c r="A216" s="385" t="s">
        <v>1661</v>
      </c>
      <c r="B216" s="80"/>
      <c r="C216" s="80"/>
      <c r="D216" s="80"/>
      <c r="E216" s="80"/>
      <c r="F216" s="80"/>
      <c r="G216" s="80"/>
      <c r="H216" s="178" t="s">
        <v>1277</v>
      </c>
      <c r="I216" s="179"/>
      <c r="J216" s="90">
        <f>D249+D262+H228+H253+H259+H266+H270+H275+H282+L240+L245+P228+P261+P262+P263+P264+P272</f>
        <v>0</v>
      </c>
      <c r="K216" s="80"/>
      <c r="L216" s="80"/>
      <c r="M216" s="527" t="s">
        <v>544</v>
      </c>
      <c r="N216" s="527"/>
      <c r="O216" s="527"/>
      <c r="P216" s="527"/>
    </row>
    <row r="217" spans="1:16" ht="13.5">
      <c r="A217" s="130"/>
      <c r="B217" s="131" t="s">
        <v>545</v>
      </c>
      <c r="C217" s="131" t="s">
        <v>541</v>
      </c>
      <c r="D217" s="132"/>
      <c r="E217" s="130"/>
      <c r="F217" s="131" t="s">
        <v>545</v>
      </c>
      <c r="G217" s="131" t="s">
        <v>541</v>
      </c>
      <c r="H217" s="132"/>
      <c r="I217" s="130"/>
      <c r="J217" s="131" t="s">
        <v>545</v>
      </c>
      <c r="K217" s="131" t="s">
        <v>541</v>
      </c>
      <c r="L217" s="132"/>
      <c r="M217" s="130"/>
      <c r="N217" s="131" t="s">
        <v>545</v>
      </c>
      <c r="O217" s="131" t="s">
        <v>541</v>
      </c>
      <c r="P217" s="132"/>
    </row>
    <row r="218" spans="1:16" ht="13.5">
      <c r="A218" s="393" t="s">
        <v>661</v>
      </c>
      <c r="B218" s="168"/>
      <c r="C218" s="168"/>
      <c r="D218" s="169"/>
      <c r="E218" s="96"/>
      <c r="F218" s="101" t="s">
        <v>549</v>
      </c>
      <c r="G218" s="134">
        <v>80</v>
      </c>
      <c r="H218" s="472"/>
      <c r="I218" s="393" t="s">
        <v>607</v>
      </c>
      <c r="J218" s="168"/>
      <c r="K218" s="168"/>
      <c r="L218" s="169"/>
      <c r="M218" s="393" t="s">
        <v>173</v>
      </c>
      <c r="N218" s="168"/>
      <c r="O218" s="168"/>
      <c r="P218" s="169"/>
    </row>
    <row r="219" spans="1:16" ht="13.5">
      <c r="A219" s="97"/>
      <c r="B219" s="83" t="s">
        <v>447</v>
      </c>
      <c r="C219" s="102">
        <v>15</v>
      </c>
      <c r="D219" s="470"/>
      <c r="E219" s="97"/>
      <c r="F219" s="101" t="s">
        <v>977</v>
      </c>
      <c r="G219" s="134">
        <v>50</v>
      </c>
      <c r="H219" s="470"/>
      <c r="I219" s="393" t="s">
        <v>1177</v>
      </c>
      <c r="J219" s="168"/>
      <c r="K219" s="168"/>
      <c r="L219" s="169"/>
      <c r="M219" s="97"/>
      <c r="N219" s="192" t="s">
        <v>1004</v>
      </c>
      <c r="O219" s="202">
        <v>30</v>
      </c>
      <c r="P219" s="194"/>
    </row>
    <row r="220" spans="1:16" ht="13.5">
      <c r="A220" s="97"/>
      <c r="B220" s="197" t="s">
        <v>586</v>
      </c>
      <c r="C220" s="193">
        <v>50</v>
      </c>
      <c r="D220" s="470"/>
      <c r="E220" s="97"/>
      <c r="F220" s="101" t="s">
        <v>978</v>
      </c>
      <c r="G220" s="134">
        <v>0</v>
      </c>
      <c r="H220" s="470"/>
      <c r="I220" s="97"/>
      <c r="J220" s="83" t="s">
        <v>591</v>
      </c>
      <c r="K220" s="107">
        <v>130</v>
      </c>
      <c r="L220" s="470"/>
      <c r="M220" s="97"/>
      <c r="N220" s="192" t="s">
        <v>1005</v>
      </c>
      <c r="O220" s="202">
        <v>25</v>
      </c>
      <c r="P220" s="194"/>
    </row>
    <row r="221" spans="1:16" ht="13.5">
      <c r="A221" s="97"/>
      <c r="B221" s="197" t="s">
        <v>1389</v>
      </c>
      <c r="C221" s="193">
        <v>120</v>
      </c>
      <c r="D221" s="470"/>
      <c r="E221" s="97"/>
      <c r="F221" s="192" t="s">
        <v>979</v>
      </c>
      <c r="G221" s="78">
        <v>15</v>
      </c>
      <c r="H221" s="337"/>
      <c r="I221" s="97"/>
      <c r="J221" s="83" t="s">
        <v>592</v>
      </c>
      <c r="K221" s="107">
        <v>25</v>
      </c>
      <c r="L221" s="470"/>
      <c r="M221" s="97"/>
      <c r="N221" s="101"/>
      <c r="O221" s="107"/>
      <c r="P221" s="99"/>
    </row>
    <row r="222" spans="1:16" ht="13.5">
      <c r="A222" s="97"/>
      <c r="B222" s="197" t="s">
        <v>1476</v>
      </c>
      <c r="C222" s="193">
        <v>0</v>
      </c>
      <c r="D222" s="470"/>
      <c r="E222" s="97"/>
      <c r="F222" s="192" t="s">
        <v>980</v>
      </c>
      <c r="G222" s="78">
        <v>10</v>
      </c>
      <c r="H222" s="337"/>
      <c r="I222" s="97"/>
      <c r="J222" s="83" t="s">
        <v>501</v>
      </c>
      <c r="K222" s="107">
        <v>40</v>
      </c>
      <c r="L222" s="470"/>
      <c r="M222" s="97"/>
      <c r="N222" s="218" t="s">
        <v>614</v>
      </c>
      <c r="O222" s="270">
        <f>SUM(O219:O221)</f>
        <v>55</v>
      </c>
      <c r="P222" s="269">
        <f>SUM(P219:P221)</f>
        <v>0</v>
      </c>
    </row>
    <row r="223" spans="1:16" ht="13.5">
      <c r="A223" s="97"/>
      <c r="B223" s="197" t="s">
        <v>450</v>
      </c>
      <c r="C223" s="193">
        <v>85</v>
      </c>
      <c r="D223" s="470"/>
      <c r="E223" s="97"/>
      <c r="F223" s="192" t="s">
        <v>1490</v>
      </c>
      <c r="G223" s="254">
        <v>0</v>
      </c>
      <c r="H223" s="337"/>
      <c r="I223" s="97"/>
      <c r="J223" s="101" t="s">
        <v>62</v>
      </c>
      <c r="K223" s="107">
        <v>45</v>
      </c>
      <c r="L223" s="470"/>
      <c r="M223" s="97"/>
      <c r="N223" s="101"/>
      <c r="O223" s="99"/>
      <c r="P223" s="99"/>
    </row>
    <row r="224" spans="1:16" ht="13.5">
      <c r="A224" s="97"/>
      <c r="B224" s="197" t="s">
        <v>587</v>
      </c>
      <c r="C224" s="193">
        <v>330</v>
      </c>
      <c r="D224" s="470"/>
      <c r="E224" s="97"/>
      <c r="F224" s="192"/>
      <c r="G224" s="254"/>
      <c r="H224" s="78"/>
      <c r="I224" s="97"/>
      <c r="J224" s="101" t="s">
        <v>593</v>
      </c>
      <c r="K224" s="107">
        <v>45</v>
      </c>
      <c r="L224" s="470"/>
      <c r="M224" s="393" t="s">
        <v>174</v>
      </c>
      <c r="N224" s="168"/>
      <c r="O224" s="168"/>
      <c r="P224" s="169"/>
    </row>
    <row r="225" spans="1:16" ht="13.5">
      <c r="A225" s="97"/>
      <c r="B225" s="197" t="s">
        <v>1477</v>
      </c>
      <c r="C225" s="193">
        <v>10</v>
      </c>
      <c r="D225" s="470"/>
      <c r="E225" s="97"/>
      <c r="F225" s="192"/>
      <c r="G225" s="254"/>
      <c r="H225" s="78"/>
      <c r="I225" s="97"/>
      <c r="J225" s="101" t="s">
        <v>594</v>
      </c>
      <c r="K225" s="107">
        <v>20</v>
      </c>
      <c r="L225" s="470"/>
      <c r="M225" s="97"/>
      <c r="N225" s="101" t="s">
        <v>1006</v>
      </c>
      <c r="O225" s="107">
        <v>35</v>
      </c>
      <c r="P225" s="470"/>
    </row>
    <row r="226" spans="1:16" ht="13.5">
      <c r="A226" s="97"/>
      <c r="B226" s="197" t="s">
        <v>1478</v>
      </c>
      <c r="C226" s="193">
        <v>85</v>
      </c>
      <c r="D226" s="134"/>
      <c r="E226" s="97"/>
      <c r="F226" s="101"/>
      <c r="G226" s="134"/>
      <c r="H226" s="99"/>
      <c r="I226" s="97"/>
      <c r="J226" s="101" t="s">
        <v>491</v>
      </c>
      <c r="K226" s="107">
        <v>35</v>
      </c>
      <c r="L226" s="470"/>
      <c r="M226" s="97"/>
      <c r="N226" s="101"/>
      <c r="O226" s="107"/>
      <c r="P226" s="99"/>
    </row>
    <row r="227" spans="1:16" ht="13.5">
      <c r="A227" s="97"/>
      <c r="B227" s="197" t="s">
        <v>448</v>
      </c>
      <c r="C227" s="102">
        <v>40</v>
      </c>
      <c r="D227" s="470"/>
      <c r="E227" s="97"/>
      <c r="F227" s="101"/>
      <c r="G227" s="134"/>
      <c r="H227" s="99"/>
      <c r="I227" s="97"/>
      <c r="J227" s="101"/>
      <c r="K227" s="107"/>
      <c r="L227" s="99"/>
      <c r="M227" s="97"/>
      <c r="N227" s="218" t="s">
        <v>615</v>
      </c>
      <c r="O227" s="270">
        <f>SUM(O225:O226)</f>
        <v>35</v>
      </c>
      <c r="P227" s="269">
        <f>SUM(P225:P226)</f>
        <v>0</v>
      </c>
    </row>
    <row r="228" spans="1:16" ht="13.5">
      <c r="A228" s="97"/>
      <c r="B228" s="197" t="s">
        <v>1121</v>
      </c>
      <c r="C228" s="102">
        <v>100</v>
      </c>
      <c r="D228" s="470"/>
      <c r="E228" s="97"/>
      <c r="F228" s="237" t="s">
        <v>563</v>
      </c>
      <c r="G228" s="272">
        <f>SUM(C265:C282,G218:G227)</f>
        <v>1200</v>
      </c>
      <c r="H228" s="236">
        <f>SUM(D265:D282,H218:H227)</f>
        <v>0</v>
      </c>
      <c r="I228" s="97"/>
      <c r="J228" s="218" t="s">
        <v>59</v>
      </c>
      <c r="K228" s="270">
        <f>SUM(K220:K227)</f>
        <v>340</v>
      </c>
      <c r="L228" s="269">
        <f>SUM(L220:L227)</f>
        <v>0</v>
      </c>
      <c r="M228" s="97"/>
      <c r="N228" s="264" t="s">
        <v>1178</v>
      </c>
      <c r="O228" s="265">
        <f>SUM(K259+K269+K274+K279+O222+O227)</f>
        <v>1205</v>
      </c>
      <c r="P228" s="266">
        <f>SUM(L259+L269+L274+L279+P222+P227)</f>
        <v>0</v>
      </c>
    </row>
    <row r="229" spans="1:16" ht="13.5">
      <c r="A229" s="97"/>
      <c r="B229" s="197" t="s">
        <v>876</v>
      </c>
      <c r="C229" s="102">
        <v>75</v>
      </c>
      <c r="D229" s="470"/>
      <c r="E229" s="97"/>
      <c r="F229" s="101"/>
      <c r="G229" s="99"/>
      <c r="H229" s="99"/>
      <c r="I229" s="97"/>
      <c r="J229" s="104"/>
      <c r="K229" s="107"/>
      <c r="L229" s="108"/>
      <c r="M229" s="97"/>
      <c r="N229" s="101"/>
      <c r="O229" s="99"/>
      <c r="P229" s="99"/>
    </row>
    <row r="230" spans="1:16" ht="13.5">
      <c r="A230" s="97"/>
      <c r="B230" s="197" t="s">
        <v>1214</v>
      </c>
      <c r="C230" s="102">
        <v>90</v>
      </c>
      <c r="D230" s="134"/>
      <c r="E230" s="401" t="s">
        <v>664</v>
      </c>
      <c r="F230" s="154"/>
      <c r="G230" s="154"/>
      <c r="H230" s="155"/>
      <c r="I230" s="393" t="s">
        <v>1184</v>
      </c>
      <c r="J230" s="168"/>
      <c r="K230" s="168"/>
      <c r="L230" s="169"/>
      <c r="M230" s="393" t="s">
        <v>72</v>
      </c>
      <c r="N230" s="168"/>
      <c r="O230" s="168"/>
      <c r="P230" s="169"/>
    </row>
    <row r="231" spans="1:16" ht="13.5">
      <c r="A231" s="97"/>
      <c r="B231" s="197" t="s">
        <v>452</v>
      </c>
      <c r="C231" s="102">
        <v>60</v>
      </c>
      <c r="D231" s="470"/>
      <c r="E231" s="97"/>
      <c r="F231" s="101" t="s">
        <v>550</v>
      </c>
      <c r="G231" s="134">
        <v>55</v>
      </c>
      <c r="H231" s="470"/>
      <c r="I231" s="167"/>
      <c r="J231" s="101" t="s">
        <v>496</v>
      </c>
      <c r="K231" s="107">
        <v>90</v>
      </c>
      <c r="L231" s="473"/>
      <c r="M231" s="393" t="s">
        <v>175</v>
      </c>
      <c r="N231" s="168"/>
      <c r="O231" s="168"/>
      <c r="P231" s="169"/>
    </row>
    <row r="232" spans="1:16" ht="13.5">
      <c r="A232" s="97"/>
      <c r="B232" s="197" t="s">
        <v>588</v>
      </c>
      <c r="C232" s="102">
        <v>110</v>
      </c>
      <c r="D232" s="470"/>
      <c r="E232" s="97"/>
      <c r="F232" s="101" t="s">
        <v>476</v>
      </c>
      <c r="G232" s="134">
        <v>20</v>
      </c>
      <c r="H232" s="470"/>
      <c r="I232" s="97"/>
      <c r="J232" s="101" t="s">
        <v>595</v>
      </c>
      <c r="K232" s="107">
        <v>30</v>
      </c>
      <c r="L232" s="470"/>
      <c r="M232" s="97"/>
      <c r="N232" s="192" t="s">
        <v>1007</v>
      </c>
      <c r="O232" s="193">
        <v>725</v>
      </c>
      <c r="P232" s="194"/>
    </row>
    <row r="233" spans="1:16" ht="13.5">
      <c r="A233" s="97"/>
      <c r="B233" s="197" t="s">
        <v>589</v>
      </c>
      <c r="C233" s="102">
        <v>60</v>
      </c>
      <c r="D233" s="470"/>
      <c r="E233" s="97"/>
      <c r="F233" s="101" t="s">
        <v>475</v>
      </c>
      <c r="G233" s="134">
        <v>50</v>
      </c>
      <c r="H233" s="470"/>
      <c r="I233" s="97"/>
      <c r="J233" s="101" t="s">
        <v>596</v>
      </c>
      <c r="K233" s="202">
        <v>60</v>
      </c>
      <c r="L233" s="194"/>
      <c r="M233" s="97"/>
      <c r="N233" s="192" t="s">
        <v>73</v>
      </c>
      <c r="O233" s="193">
        <v>15</v>
      </c>
      <c r="P233" s="194"/>
    </row>
    <row r="234" spans="1:16" ht="13.5">
      <c r="A234" s="97"/>
      <c r="B234" s="192" t="s">
        <v>449</v>
      </c>
      <c r="C234" s="102">
        <v>60</v>
      </c>
      <c r="D234" s="470"/>
      <c r="E234" s="97"/>
      <c r="F234" s="101" t="s">
        <v>107</v>
      </c>
      <c r="G234" s="134">
        <v>20</v>
      </c>
      <c r="H234" s="470"/>
      <c r="I234" s="97"/>
      <c r="J234" s="101" t="s">
        <v>1010</v>
      </c>
      <c r="K234" s="107">
        <v>160</v>
      </c>
      <c r="L234" s="470"/>
      <c r="M234" s="97"/>
      <c r="N234" s="192" t="s">
        <v>266</v>
      </c>
      <c r="O234" s="193">
        <v>50</v>
      </c>
      <c r="P234" s="194"/>
    </row>
    <row r="235" spans="1:16" ht="13.5">
      <c r="A235" s="97"/>
      <c r="B235" s="197" t="s">
        <v>590</v>
      </c>
      <c r="C235" s="102">
        <v>155</v>
      </c>
      <c r="D235" s="470"/>
      <c r="E235" s="97"/>
      <c r="F235" s="101" t="s">
        <v>478</v>
      </c>
      <c r="G235" s="134">
        <v>25</v>
      </c>
      <c r="H235" s="470"/>
      <c r="I235" s="97"/>
      <c r="J235" s="101" t="s">
        <v>597</v>
      </c>
      <c r="K235" s="107">
        <v>20</v>
      </c>
      <c r="L235" s="470"/>
      <c r="M235" s="97"/>
      <c r="N235" s="197" t="s">
        <v>487</v>
      </c>
      <c r="O235" s="193">
        <v>15</v>
      </c>
      <c r="P235" s="254"/>
    </row>
    <row r="236" spans="1:16" ht="13.5">
      <c r="A236" s="97"/>
      <c r="B236" s="197" t="s">
        <v>348</v>
      </c>
      <c r="C236" s="102">
        <v>60</v>
      </c>
      <c r="D236" s="470"/>
      <c r="E236" s="97"/>
      <c r="F236" s="101" t="s">
        <v>307</v>
      </c>
      <c r="G236" s="134">
        <v>45</v>
      </c>
      <c r="H236" s="470"/>
      <c r="I236" s="97"/>
      <c r="J236" s="101" t="s">
        <v>599</v>
      </c>
      <c r="K236" s="107">
        <v>5</v>
      </c>
      <c r="L236" s="470"/>
      <c r="M236" s="99"/>
      <c r="N236" s="197" t="s">
        <v>486</v>
      </c>
      <c r="O236" s="193">
        <v>25</v>
      </c>
      <c r="P236" s="194"/>
    </row>
    <row r="237" spans="1:16" ht="13.5">
      <c r="A237" s="97"/>
      <c r="B237" s="197" t="s">
        <v>55</v>
      </c>
      <c r="C237" s="193">
        <v>15</v>
      </c>
      <c r="D237" s="194"/>
      <c r="E237" s="97"/>
      <c r="F237" s="101" t="s">
        <v>981</v>
      </c>
      <c r="G237" s="134">
        <v>190</v>
      </c>
      <c r="H237" s="470"/>
      <c r="I237" s="97"/>
      <c r="J237" s="192" t="s">
        <v>1491</v>
      </c>
      <c r="K237" s="107">
        <v>30</v>
      </c>
      <c r="L237" s="470"/>
      <c r="M237" s="99"/>
      <c r="N237" s="197" t="s">
        <v>1492</v>
      </c>
      <c r="O237" s="193">
        <v>25</v>
      </c>
      <c r="P237" s="194"/>
    </row>
    <row r="238" spans="1:16" ht="13.5">
      <c r="A238" s="97"/>
      <c r="B238" s="192" t="s">
        <v>531</v>
      </c>
      <c r="C238" s="193">
        <v>40</v>
      </c>
      <c r="D238" s="194"/>
      <c r="E238" s="196"/>
      <c r="F238" s="192" t="s">
        <v>1216</v>
      </c>
      <c r="G238" s="254">
        <v>10</v>
      </c>
      <c r="H238" s="470"/>
      <c r="I238" s="97"/>
      <c r="J238" s="101"/>
      <c r="K238" s="107"/>
      <c r="L238" s="99"/>
      <c r="M238" s="99"/>
      <c r="N238" s="197" t="s">
        <v>1493</v>
      </c>
      <c r="O238" s="193">
        <v>35</v>
      </c>
      <c r="P238" s="194"/>
    </row>
    <row r="239" spans="1:16" ht="13.5">
      <c r="A239" s="97"/>
      <c r="B239" s="197" t="s">
        <v>1479</v>
      </c>
      <c r="C239" s="202">
        <v>15</v>
      </c>
      <c r="D239" s="194"/>
      <c r="E239" s="196"/>
      <c r="F239" s="192" t="s">
        <v>982</v>
      </c>
      <c r="G239" s="254">
        <v>25</v>
      </c>
      <c r="H239" s="194"/>
      <c r="I239" s="97"/>
      <c r="J239" s="218" t="s">
        <v>60</v>
      </c>
      <c r="K239" s="270">
        <f>SUM(K231:K238)</f>
        <v>395</v>
      </c>
      <c r="L239" s="269">
        <f>SUM(L231:L238)</f>
        <v>0</v>
      </c>
      <c r="M239" s="99"/>
      <c r="N239" s="83"/>
      <c r="O239" s="102"/>
      <c r="P239" s="470"/>
    </row>
    <row r="240" spans="1:16" ht="13.5">
      <c r="A240" s="97"/>
      <c r="B240" s="197" t="s">
        <v>1480</v>
      </c>
      <c r="C240" s="202">
        <v>10</v>
      </c>
      <c r="D240" s="194"/>
      <c r="E240" s="97"/>
      <c r="F240" s="197" t="s">
        <v>983</v>
      </c>
      <c r="G240" s="254">
        <v>15</v>
      </c>
      <c r="H240" s="470"/>
      <c r="I240" s="97"/>
      <c r="J240" s="264" t="s">
        <v>61</v>
      </c>
      <c r="K240" s="267">
        <f>SUM(K228+K239)</f>
        <v>735</v>
      </c>
      <c r="L240" s="266">
        <f>SUM(L228+L239)</f>
        <v>0</v>
      </c>
      <c r="M240" s="99"/>
      <c r="N240" s="83"/>
      <c r="O240" s="102"/>
      <c r="P240" s="99"/>
    </row>
    <row r="241" spans="1:16" ht="13.5">
      <c r="A241" s="97"/>
      <c r="B241" s="197" t="s">
        <v>56</v>
      </c>
      <c r="C241" s="202">
        <v>5</v>
      </c>
      <c r="D241" s="194"/>
      <c r="E241" s="99"/>
      <c r="F241" s="197" t="s">
        <v>480</v>
      </c>
      <c r="G241" s="254">
        <v>10</v>
      </c>
      <c r="H241" s="470"/>
      <c r="I241" s="99"/>
      <c r="J241" s="99"/>
      <c r="K241" s="99"/>
      <c r="L241" s="99"/>
      <c r="M241" s="99"/>
      <c r="N241" s="83"/>
      <c r="O241" s="102"/>
      <c r="P241" s="99"/>
    </row>
    <row r="242" spans="1:16" ht="13.5">
      <c r="A242" s="97"/>
      <c r="B242" s="197" t="s">
        <v>453</v>
      </c>
      <c r="C242" s="202">
        <v>35</v>
      </c>
      <c r="D242" s="194"/>
      <c r="E242" s="99"/>
      <c r="F242" s="192" t="s">
        <v>984</v>
      </c>
      <c r="G242" s="254">
        <v>30</v>
      </c>
      <c r="H242" s="470"/>
      <c r="I242" s="393" t="s">
        <v>167</v>
      </c>
      <c r="J242" s="168"/>
      <c r="K242" s="168"/>
      <c r="L242" s="169"/>
      <c r="M242" s="99"/>
      <c r="N242" s="115"/>
      <c r="O242" s="102"/>
      <c r="P242" s="99"/>
    </row>
    <row r="243" spans="1:16" ht="13.5">
      <c r="A243" s="97"/>
      <c r="B243" s="197" t="s">
        <v>267</v>
      </c>
      <c r="C243" s="202">
        <v>15</v>
      </c>
      <c r="D243" s="194"/>
      <c r="E243" s="99"/>
      <c r="F243" s="197" t="s">
        <v>481</v>
      </c>
      <c r="G243" s="78">
        <v>20</v>
      </c>
      <c r="H243" s="470"/>
      <c r="I243" s="99"/>
      <c r="J243" s="83" t="s">
        <v>63</v>
      </c>
      <c r="K243" s="107">
        <v>60</v>
      </c>
      <c r="L243" s="470"/>
      <c r="M243" s="99"/>
      <c r="N243" s="83"/>
      <c r="O243" s="102"/>
      <c r="P243" s="99"/>
    </row>
    <row r="244" spans="1:16" ht="13.5">
      <c r="A244" s="97"/>
      <c r="B244" s="197" t="s">
        <v>525</v>
      </c>
      <c r="C244" s="202">
        <v>3</v>
      </c>
      <c r="D244" s="194"/>
      <c r="E244" s="99"/>
      <c r="F244" s="201" t="s">
        <v>482</v>
      </c>
      <c r="G244" s="78">
        <v>30</v>
      </c>
      <c r="H244" s="470"/>
      <c r="I244" s="99"/>
      <c r="J244" s="83"/>
      <c r="K244" s="107"/>
      <c r="L244" s="99"/>
      <c r="M244" s="99"/>
      <c r="N244" s="83"/>
      <c r="O244" s="102"/>
      <c r="P244" s="99"/>
    </row>
    <row r="245" spans="1:16" ht="13.5">
      <c r="A245" s="97"/>
      <c r="B245" s="197" t="s">
        <v>1658</v>
      </c>
      <c r="C245" s="202">
        <v>8</v>
      </c>
      <c r="D245" s="206"/>
      <c r="E245" s="99"/>
      <c r="F245" s="197" t="s">
        <v>573</v>
      </c>
      <c r="G245" s="78">
        <v>40</v>
      </c>
      <c r="H245" s="470"/>
      <c r="I245" s="99"/>
      <c r="J245" s="250" t="s">
        <v>563</v>
      </c>
      <c r="K245" s="267">
        <f>SUM(K243:K244)</f>
        <v>60</v>
      </c>
      <c r="L245" s="266">
        <f>SUM(L243:L244)</f>
        <v>0</v>
      </c>
      <c r="M245" s="99"/>
      <c r="N245" s="218" t="s">
        <v>616</v>
      </c>
      <c r="O245" s="219">
        <f>SUM(O232:O244)</f>
        <v>890</v>
      </c>
      <c r="P245" s="220">
        <f>SUM(P232:P244)</f>
        <v>0</v>
      </c>
    </row>
    <row r="246" spans="1:16" ht="13.5">
      <c r="A246" s="99"/>
      <c r="B246" s="115"/>
      <c r="C246" s="107"/>
      <c r="D246" s="99"/>
      <c r="E246" s="99"/>
      <c r="F246" s="197" t="s">
        <v>483</v>
      </c>
      <c r="G246" s="78">
        <v>45</v>
      </c>
      <c r="H246" s="470"/>
      <c r="I246" s="99"/>
      <c r="J246" s="99"/>
      <c r="K246" s="99"/>
      <c r="L246" s="99"/>
      <c r="M246" s="99"/>
      <c r="N246" s="104"/>
      <c r="O246" s="102"/>
      <c r="P246" s="108"/>
    </row>
    <row r="247" spans="1:16" ht="13.5">
      <c r="A247" s="99"/>
      <c r="B247" s="115"/>
      <c r="C247" s="107"/>
      <c r="D247" s="99"/>
      <c r="E247" s="99"/>
      <c r="F247" s="197" t="s">
        <v>484</v>
      </c>
      <c r="G247" s="78">
        <v>6</v>
      </c>
      <c r="H247" s="470"/>
      <c r="I247" s="393" t="s">
        <v>608</v>
      </c>
      <c r="J247" s="168"/>
      <c r="K247" s="168"/>
      <c r="L247" s="169"/>
      <c r="M247" s="99"/>
      <c r="N247" s="83"/>
      <c r="O247" s="103"/>
      <c r="P247" s="99"/>
    </row>
    <row r="248" spans="1:16" ht="13.5">
      <c r="A248" s="99"/>
      <c r="B248" s="83"/>
      <c r="C248" s="107"/>
      <c r="D248" s="99"/>
      <c r="E248" s="99"/>
      <c r="F248" s="197" t="s">
        <v>479</v>
      </c>
      <c r="G248" s="78">
        <v>0</v>
      </c>
      <c r="H248" s="470"/>
      <c r="I248" s="393" t="s">
        <v>168</v>
      </c>
      <c r="J248" s="168"/>
      <c r="K248" s="168"/>
      <c r="L248" s="169"/>
      <c r="M248" s="393" t="s">
        <v>176</v>
      </c>
      <c r="N248" s="168"/>
      <c r="O248" s="168"/>
      <c r="P248" s="169"/>
    </row>
    <row r="249" spans="1:16" ht="13.5">
      <c r="A249" s="99"/>
      <c r="B249" s="237" t="s">
        <v>563</v>
      </c>
      <c r="C249" s="239">
        <f>SUM(C219:C248)</f>
        <v>1651</v>
      </c>
      <c r="D249" s="236">
        <f>SUM(D219:D248)</f>
        <v>0</v>
      </c>
      <c r="E249" s="99"/>
      <c r="F249" s="197" t="s">
        <v>1182</v>
      </c>
      <c r="G249" s="78">
        <v>50</v>
      </c>
      <c r="H249" s="254"/>
      <c r="I249" s="99"/>
      <c r="J249" s="197" t="s">
        <v>66</v>
      </c>
      <c r="K249" s="193">
        <v>860</v>
      </c>
      <c r="L249" s="194"/>
      <c r="M249" s="99"/>
      <c r="N249" s="83" t="s">
        <v>1008</v>
      </c>
      <c r="O249" s="107">
        <v>15</v>
      </c>
      <c r="P249" s="470"/>
    </row>
    <row r="250" spans="1:16" ht="13.5">
      <c r="A250" s="99"/>
      <c r="B250" s="83"/>
      <c r="C250" s="107"/>
      <c r="D250" s="99"/>
      <c r="E250" s="99"/>
      <c r="F250" s="419"/>
      <c r="G250" s="78"/>
      <c r="H250" s="99"/>
      <c r="I250" s="99"/>
      <c r="J250" s="83" t="s">
        <v>65</v>
      </c>
      <c r="K250" s="102">
        <v>15</v>
      </c>
      <c r="L250" s="470"/>
      <c r="M250" s="99"/>
      <c r="N250" s="83" t="s">
        <v>75</v>
      </c>
      <c r="O250" s="107">
        <v>15</v>
      </c>
      <c r="P250" s="470"/>
    </row>
    <row r="251" spans="1:16" ht="13.5">
      <c r="A251" s="393" t="s">
        <v>662</v>
      </c>
      <c r="B251" s="168"/>
      <c r="C251" s="168"/>
      <c r="D251" s="169"/>
      <c r="E251" s="99"/>
      <c r="F251" s="419"/>
      <c r="G251" s="78"/>
      <c r="H251" s="99"/>
      <c r="I251" s="99"/>
      <c r="J251" s="197" t="s">
        <v>67</v>
      </c>
      <c r="K251" s="193">
        <v>30</v>
      </c>
      <c r="L251" s="194"/>
      <c r="M251" s="99"/>
      <c r="N251" s="83" t="s">
        <v>76</v>
      </c>
      <c r="O251" s="107">
        <v>20</v>
      </c>
      <c r="P251" s="470"/>
    </row>
    <row r="252" spans="1:16" ht="13.5">
      <c r="A252" s="99"/>
      <c r="B252" s="83" t="s">
        <v>340</v>
      </c>
      <c r="C252" s="107">
        <v>60</v>
      </c>
      <c r="D252" s="470"/>
      <c r="E252" s="99"/>
      <c r="F252" s="115"/>
      <c r="G252" s="99"/>
      <c r="H252" s="99"/>
      <c r="I252" s="99"/>
      <c r="J252" s="83" t="s">
        <v>600</v>
      </c>
      <c r="K252" s="102">
        <v>70</v>
      </c>
      <c r="L252" s="470"/>
      <c r="M252" s="99"/>
      <c r="N252" s="83" t="s">
        <v>601</v>
      </c>
      <c r="O252" s="107">
        <v>20</v>
      </c>
      <c r="P252" s="470"/>
    </row>
    <row r="253" spans="1:16" ht="13.5">
      <c r="A253" s="99"/>
      <c r="B253" s="192" t="s">
        <v>1485</v>
      </c>
      <c r="C253" s="202">
        <v>0</v>
      </c>
      <c r="D253" s="194"/>
      <c r="E253" s="99"/>
      <c r="F253" s="237" t="s">
        <v>563</v>
      </c>
      <c r="G253" s="272">
        <f>SUM(G231:G252)</f>
        <v>686</v>
      </c>
      <c r="H253" s="236">
        <f>SUM(H231:H252)</f>
        <v>0</v>
      </c>
      <c r="I253" s="99"/>
      <c r="J253" s="83" t="s">
        <v>1002</v>
      </c>
      <c r="K253" s="102">
        <v>15</v>
      </c>
      <c r="L253" s="470"/>
      <c r="M253" s="99"/>
      <c r="N253" s="83" t="s">
        <v>495</v>
      </c>
      <c r="O253" s="107">
        <v>10</v>
      </c>
      <c r="P253" s="470"/>
    </row>
    <row r="254" spans="1:16" ht="13.5">
      <c r="A254" s="99"/>
      <c r="B254" s="192" t="s">
        <v>1486</v>
      </c>
      <c r="C254" s="202">
        <v>31</v>
      </c>
      <c r="D254" s="194"/>
      <c r="E254" s="99"/>
      <c r="F254" s="83"/>
      <c r="G254" s="99"/>
      <c r="H254" s="99"/>
      <c r="I254" s="99"/>
      <c r="J254" s="83" t="s">
        <v>1003</v>
      </c>
      <c r="K254" s="386">
        <v>5</v>
      </c>
      <c r="L254" s="470"/>
      <c r="M254" s="99"/>
      <c r="N254" s="83" t="s">
        <v>605</v>
      </c>
      <c r="O254" s="107">
        <v>15</v>
      </c>
      <c r="P254" s="470"/>
    </row>
    <row r="255" spans="1:16" ht="13.5">
      <c r="A255" s="99"/>
      <c r="B255" s="197" t="s">
        <v>921</v>
      </c>
      <c r="C255" s="107">
        <v>35</v>
      </c>
      <c r="D255" s="470"/>
      <c r="E255" s="401" t="s">
        <v>665</v>
      </c>
      <c r="F255" s="154"/>
      <c r="G255" s="154"/>
      <c r="H255" s="155"/>
      <c r="I255" s="99"/>
      <c r="J255" s="83"/>
      <c r="K255" s="102"/>
      <c r="L255" s="470"/>
      <c r="M255" s="99"/>
      <c r="N255" s="83" t="s">
        <v>77</v>
      </c>
      <c r="O255" s="107">
        <v>5</v>
      </c>
      <c r="P255" s="470"/>
    </row>
    <row r="256" spans="1:16" ht="13.5">
      <c r="A256" s="99"/>
      <c r="B256" s="83" t="s">
        <v>584</v>
      </c>
      <c r="C256" s="102">
        <v>40</v>
      </c>
      <c r="D256" s="470"/>
      <c r="E256" s="99"/>
      <c r="F256" s="197" t="s">
        <v>1488</v>
      </c>
      <c r="G256" s="78">
        <v>490</v>
      </c>
      <c r="H256" s="194"/>
      <c r="I256" s="99"/>
      <c r="J256" s="115"/>
      <c r="K256" s="109"/>
      <c r="L256" s="109"/>
      <c r="M256" s="99"/>
      <c r="N256" s="83" t="s">
        <v>78</v>
      </c>
      <c r="O256" s="107">
        <v>2</v>
      </c>
      <c r="P256" s="470"/>
    </row>
    <row r="257" spans="1:16" ht="13.5">
      <c r="A257" s="99"/>
      <c r="B257" s="83" t="s">
        <v>139</v>
      </c>
      <c r="C257" s="102">
        <v>30</v>
      </c>
      <c r="D257" s="470"/>
      <c r="E257" s="99"/>
      <c r="F257" s="83" t="s">
        <v>551</v>
      </c>
      <c r="G257" s="99">
        <v>0</v>
      </c>
      <c r="H257" s="470"/>
      <c r="I257" s="99"/>
      <c r="J257" s="83"/>
      <c r="K257" s="102"/>
      <c r="L257" s="99"/>
      <c r="M257" s="99"/>
      <c r="N257" s="83" t="s">
        <v>108</v>
      </c>
      <c r="O257" s="107">
        <v>15</v>
      </c>
      <c r="P257" s="470"/>
    </row>
    <row r="258" spans="1:16" ht="13.5">
      <c r="A258" s="99"/>
      <c r="B258" s="83" t="s">
        <v>474</v>
      </c>
      <c r="C258" s="102">
        <v>20</v>
      </c>
      <c r="D258" s="470"/>
      <c r="E258" s="99"/>
      <c r="F258" s="83"/>
      <c r="G258" s="99"/>
      <c r="H258" s="99"/>
      <c r="I258" s="99"/>
      <c r="J258" s="83"/>
      <c r="K258" s="102"/>
      <c r="L258" s="99"/>
      <c r="M258" s="99"/>
      <c r="N258" s="83"/>
      <c r="O258" s="107"/>
      <c r="P258" s="99"/>
    </row>
    <row r="259" spans="1:16" ht="13.5">
      <c r="A259" s="99"/>
      <c r="B259" s="83" t="s">
        <v>585</v>
      </c>
      <c r="C259" s="102">
        <v>10</v>
      </c>
      <c r="D259" s="470"/>
      <c r="E259" s="99"/>
      <c r="F259" s="237" t="s">
        <v>563</v>
      </c>
      <c r="G259" s="249">
        <f>SUM(G256:G258)</f>
        <v>490</v>
      </c>
      <c r="H259" s="236">
        <f>SUM(H256:H258)</f>
        <v>0</v>
      </c>
      <c r="I259" s="99"/>
      <c r="J259" s="218" t="s">
        <v>610</v>
      </c>
      <c r="K259" s="221">
        <f>SUM(K249:K258)</f>
        <v>995</v>
      </c>
      <c r="L259" s="269">
        <f>SUM(L249:L258)</f>
        <v>0</v>
      </c>
      <c r="M259" s="99"/>
      <c r="N259" s="218" t="s">
        <v>617</v>
      </c>
      <c r="O259" s="270">
        <f>SUM(O249:O258)</f>
        <v>117</v>
      </c>
      <c r="P259" s="269"/>
    </row>
    <row r="260" spans="1:16" ht="13.5">
      <c r="A260" s="99"/>
      <c r="B260" s="83"/>
      <c r="C260" s="102"/>
      <c r="D260" s="99"/>
      <c r="E260" s="393" t="s">
        <v>666</v>
      </c>
      <c r="F260" s="168"/>
      <c r="G260" s="168"/>
      <c r="H260" s="99"/>
      <c r="I260" s="99"/>
      <c r="J260" s="99"/>
      <c r="K260" s="99"/>
      <c r="L260" s="99"/>
      <c r="M260" s="99"/>
      <c r="N260" s="273" t="s">
        <v>141</v>
      </c>
      <c r="O260" s="221">
        <v>65</v>
      </c>
      <c r="P260" s="222"/>
    </row>
    <row r="261" spans="1:16" ht="13.5">
      <c r="A261" s="99"/>
      <c r="B261" s="83"/>
      <c r="C261" s="102"/>
      <c r="D261" s="99"/>
      <c r="E261" s="99"/>
      <c r="F261" s="83" t="s">
        <v>502</v>
      </c>
      <c r="G261" s="99">
        <v>45</v>
      </c>
      <c r="H261" s="470"/>
      <c r="I261" s="393" t="s">
        <v>169</v>
      </c>
      <c r="J261" s="168"/>
      <c r="K261" s="168"/>
      <c r="L261" s="169"/>
      <c r="M261" s="167"/>
      <c r="N261" s="264" t="s">
        <v>609</v>
      </c>
      <c r="O261" s="265">
        <f>SUM(O245+O259+O260)</f>
        <v>1072</v>
      </c>
      <c r="P261" s="474">
        <f>SUM(P245+P259+P260)</f>
        <v>0</v>
      </c>
    </row>
    <row r="262" spans="1:16" ht="13.5">
      <c r="A262" s="99"/>
      <c r="B262" s="237" t="s">
        <v>563</v>
      </c>
      <c r="C262" s="234">
        <f>SUM(C252:C261)</f>
        <v>226</v>
      </c>
      <c r="D262" s="235">
        <f>SUM(D252:D261)</f>
        <v>0</v>
      </c>
      <c r="E262" s="99"/>
      <c r="F262" s="192" t="s">
        <v>560</v>
      </c>
      <c r="G262" s="78">
        <v>30</v>
      </c>
      <c r="H262" s="464"/>
      <c r="I262" s="99"/>
      <c r="J262" s="197" t="s">
        <v>64</v>
      </c>
      <c r="K262" s="202">
        <v>0</v>
      </c>
      <c r="L262" s="337"/>
      <c r="M262" s="557" t="s">
        <v>823</v>
      </c>
      <c r="N262" s="558"/>
      <c r="O262" s="267">
        <v>55</v>
      </c>
      <c r="P262" s="475"/>
    </row>
    <row r="263" spans="1:16" ht="13.5">
      <c r="A263" s="99"/>
      <c r="B263" s="83"/>
      <c r="C263" s="102"/>
      <c r="D263" s="99"/>
      <c r="E263" s="99"/>
      <c r="F263" s="83" t="s">
        <v>504</v>
      </c>
      <c r="G263" s="99">
        <v>25</v>
      </c>
      <c r="H263" s="470"/>
      <c r="I263" s="99"/>
      <c r="J263" s="197" t="s">
        <v>68</v>
      </c>
      <c r="K263" s="202">
        <v>0</v>
      </c>
      <c r="L263" s="337"/>
      <c r="M263" s="557" t="s">
        <v>824</v>
      </c>
      <c r="N263" s="558"/>
      <c r="O263" s="267">
        <v>110</v>
      </c>
      <c r="P263" s="475"/>
    </row>
    <row r="264" spans="1:16" ht="13.5">
      <c r="A264" s="393" t="s">
        <v>663</v>
      </c>
      <c r="B264" s="168"/>
      <c r="C264" s="168"/>
      <c r="D264" s="169"/>
      <c r="E264" s="99"/>
      <c r="F264" s="83" t="s">
        <v>552</v>
      </c>
      <c r="G264" s="99">
        <v>25</v>
      </c>
      <c r="H264" s="470"/>
      <c r="I264" s="99"/>
      <c r="J264" s="197" t="s">
        <v>69</v>
      </c>
      <c r="K264" s="202">
        <v>30</v>
      </c>
      <c r="L264" s="337"/>
      <c r="M264" s="557" t="s">
        <v>825</v>
      </c>
      <c r="N264" s="558"/>
      <c r="O264" s="267">
        <v>0</v>
      </c>
      <c r="P264" s="475"/>
    </row>
    <row r="265" spans="1:16" ht="13.5">
      <c r="A265" s="99"/>
      <c r="B265" s="197" t="s">
        <v>1482</v>
      </c>
      <c r="C265" s="102">
        <v>35</v>
      </c>
      <c r="D265" s="470"/>
      <c r="E265" s="99"/>
      <c r="F265" s="83" t="s">
        <v>505</v>
      </c>
      <c r="G265" s="99">
        <v>10</v>
      </c>
      <c r="H265" s="470"/>
      <c r="I265" s="99"/>
      <c r="J265" s="197" t="s">
        <v>1526</v>
      </c>
      <c r="K265" s="202">
        <v>65</v>
      </c>
      <c r="L265" s="194"/>
      <c r="M265" s="99"/>
      <c r="N265" s="99"/>
      <c r="O265" s="99"/>
      <c r="P265" s="99"/>
    </row>
    <row r="266" spans="1:16" ht="13.5">
      <c r="A266" s="99"/>
      <c r="B266" s="197" t="s">
        <v>1483</v>
      </c>
      <c r="C266" s="193">
        <v>65</v>
      </c>
      <c r="D266" s="194"/>
      <c r="E266" s="99"/>
      <c r="F266" s="237" t="s">
        <v>563</v>
      </c>
      <c r="G266" s="249">
        <f>SUM(G261:G265)</f>
        <v>135</v>
      </c>
      <c r="H266" s="236">
        <f>SUM(H261:H265)</f>
        <v>0</v>
      </c>
      <c r="I266" s="99"/>
      <c r="J266" s="197" t="s">
        <v>70</v>
      </c>
      <c r="K266" s="202">
        <v>0</v>
      </c>
      <c r="L266" s="337"/>
      <c r="M266" s="559" t="s">
        <v>826</v>
      </c>
      <c r="N266" s="560"/>
      <c r="O266" s="560"/>
      <c r="P266" s="561"/>
    </row>
    <row r="267" spans="1:16" ht="13.5">
      <c r="A267" s="99"/>
      <c r="B267" s="197" t="s">
        <v>1484</v>
      </c>
      <c r="C267" s="193">
        <v>85</v>
      </c>
      <c r="D267" s="470"/>
      <c r="E267" s="167"/>
      <c r="F267" s="168"/>
      <c r="G267" s="168"/>
      <c r="H267" s="99"/>
      <c r="I267" s="99"/>
      <c r="J267" s="83"/>
      <c r="K267" s="107"/>
      <c r="L267" s="470"/>
      <c r="M267" s="83"/>
      <c r="N267" s="83" t="s">
        <v>1633</v>
      </c>
      <c r="O267" s="107">
        <v>10</v>
      </c>
      <c r="P267" s="470"/>
    </row>
    <row r="268" spans="1:16" ht="13.5">
      <c r="A268" s="99"/>
      <c r="B268" s="197" t="s">
        <v>574</v>
      </c>
      <c r="C268" s="193">
        <v>150</v>
      </c>
      <c r="D268" s="470"/>
      <c r="E268" s="393" t="s">
        <v>667</v>
      </c>
      <c r="F268" s="168"/>
      <c r="G268" s="168"/>
      <c r="H268" s="99"/>
      <c r="I268" s="99"/>
      <c r="J268" s="83"/>
      <c r="K268" s="107"/>
      <c r="L268" s="99"/>
      <c r="M268" s="83"/>
      <c r="N268" s="433" t="s">
        <v>1494</v>
      </c>
      <c r="O268" s="107">
        <v>35</v>
      </c>
      <c r="P268" s="470"/>
    </row>
    <row r="269" spans="1:16" ht="13.5">
      <c r="A269" s="99"/>
      <c r="B269" s="215" t="s">
        <v>732</v>
      </c>
      <c r="C269" s="193">
        <v>10</v>
      </c>
      <c r="D269" s="470"/>
      <c r="E269" s="99"/>
      <c r="F269" s="433" t="s">
        <v>1489</v>
      </c>
      <c r="G269" s="99">
        <v>110</v>
      </c>
      <c r="H269" s="470"/>
      <c r="I269" s="99"/>
      <c r="J269" s="218" t="s">
        <v>611</v>
      </c>
      <c r="K269" s="270">
        <f>SUM(K262:K268)</f>
        <v>95</v>
      </c>
      <c r="L269" s="269">
        <f>SUM(L262:L268)</f>
        <v>0</v>
      </c>
      <c r="M269" s="83"/>
      <c r="N269" s="83" t="s">
        <v>90</v>
      </c>
      <c r="O269" s="107">
        <v>0</v>
      </c>
      <c r="P269" s="470"/>
    </row>
    <row r="270" spans="1:16" ht="13.5">
      <c r="A270" s="99"/>
      <c r="B270" s="197" t="s">
        <v>568</v>
      </c>
      <c r="C270" s="193">
        <v>50</v>
      </c>
      <c r="D270" s="134"/>
      <c r="E270" s="99"/>
      <c r="F270" s="237" t="s">
        <v>563</v>
      </c>
      <c r="G270" s="249">
        <f>SUM(G269)</f>
        <v>110</v>
      </c>
      <c r="H270" s="236">
        <f>SUM(H269)</f>
        <v>0</v>
      </c>
      <c r="I270" s="99"/>
      <c r="J270" s="99"/>
      <c r="K270" s="99"/>
      <c r="L270" s="99"/>
      <c r="M270" s="83"/>
      <c r="N270" s="83" t="s">
        <v>1009</v>
      </c>
      <c r="O270" s="107">
        <v>10</v>
      </c>
      <c r="P270" s="470"/>
    </row>
    <row r="271" spans="1:16" ht="13.5">
      <c r="A271" s="99"/>
      <c r="B271" s="197" t="s">
        <v>1495</v>
      </c>
      <c r="C271" s="193">
        <v>65</v>
      </c>
      <c r="D271" s="194"/>
      <c r="E271" s="153"/>
      <c r="F271" s="154"/>
      <c r="G271" s="154"/>
      <c r="H271" s="155"/>
      <c r="I271" s="393" t="s">
        <v>170</v>
      </c>
      <c r="J271" s="168"/>
      <c r="K271" s="168"/>
      <c r="L271" s="169"/>
      <c r="M271" s="83"/>
      <c r="N271" s="197" t="s">
        <v>507</v>
      </c>
      <c r="O271" s="202">
        <v>20</v>
      </c>
      <c r="P271" s="194"/>
    </row>
    <row r="272" spans="1:16" ht="13.5">
      <c r="A272" s="99"/>
      <c r="B272" s="197" t="s">
        <v>581</v>
      </c>
      <c r="C272" s="193">
        <v>40</v>
      </c>
      <c r="D272" s="194"/>
      <c r="E272" s="401" t="s">
        <v>140</v>
      </c>
      <c r="F272" s="154"/>
      <c r="G272" s="154"/>
      <c r="H272" s="155"/>
      <c r="I272" s="97"/>
      <c r="J272" s="192" t="s">
        <v>553</v>
      </c>
      <c r="K272" s="78">
        <v>25</v>
      </c>
      <c r="L272" s="194"/>
      <c r="M272" s="99"/>
      <c r="N272" s="268" t="s">
        <v>563</v>
      </c>
      <c r="O272" s="267">
        <f>SUM(O267:O271)</f>
        <v>75</v>
      </c>
      <c r="P272" s="266">
        <f>SUM(P267:P271)</f>
        <v>0</v>
      </c>
    </row>
    <row r="273" spans="1:16" ht="13.5">
      <c r="A273" s="99"/>
      <c r="B273" s="197" t="s">
        <v>582</v>
      </c>
      <c r="C273" s="193">
        <v>35</v>
      </c>
      <c r="D273" s="470"/>
      <c r="E273" s="97"/>
      <c r="F273" s="101" t="s">
        <v>561</v>
      </c>
      <c r="G273" s="107">
        <v>65</v>
      </c>
      <c r="H273" s="470"/>
      <c r="I273" s="97"/>
      <c r="J273" s="101"/>
      <c r="K273" s="99"/>
      <c r="L273" s="99"/>
      <c r="M273" s="167"/>
      <c r="N273" s="140"/>
      <c r="O273" s="107"/>
      <c r="P273" s="112"/>
    </row>
    <row r="274" spans="1:16" ht="13.5">
      <c r="A274" s="99"/>
      <c r="B274" s="197" t="s">
        <v>57</v>
      </c>
      <c r="C274" s="193">
        <v>60</v>
      </c>
      <c r="D274" s="134"/>
      <c r="E274" s="97"/>
      <c r="F274" s="101"/>
      <c r="G274" s="107"/>
      <c r="H274" s="99"/>
      <c r="I274" s="97"/>
      <c r="J274" s="218" t="s">
        <v>612</v>
      </c>
      <c r="K274" s="271">
        <f>SUM(K272:K273)</f>
        <v>25</v>
      </c>
      <c r="L274" s="222">
        <f>SUM(L272:L273)</f>
        <v>0</v>
      </c>
      <c r="M274" s="167"/>
      <c r="N274" s="140"/>
      <c r="O274" s="107"/>
      <c r="P274" s="112"/>
    </row>
    <row r="275" spans="1:16" ht="13.5">
      <c r="A275" s="99"/>
      <c r="B275" s="197" t="s">
        <v>1487</v>
      </c>
      <c r="C275" s="193">
        <v>80</v>
      </c>
      <c r="D275" s="470"/>
      <c r="E275" s="97"/>
      <c r="F275" s="237" t="s">
        <v>563</v>
      </c>
      <c r="G275" s="263">
        <f>SUM(G273:G274)</f>
        <v>65</v>
      </c>
      <c r="H275" s="260">
        <f>SUM(H273:H274)</f>
        <v>0</v>
      </c>
      <c r="I275" s="97"/>
      <c r="J275" s="104"/>
      <c r="K275" s="99"/>
      <c r="L275" s="108"/>
      <c r="M275" s="100"/>
      <c r="N275" s="99"/>
      <c r="O275" s="99"/>
      <c r="P275" s="112"/>
    </row>
    <row r="276" spans="1:16" ht="13.5" customHeight="1">
      <c r="A276" s="99"/>
      <c r="B276" s="192" t="s">
        <v>467</v>
      </c>
      <c r="C276" s="193">
        <v>60</v>
      </c>
      <c r="D276" s="194"/>
      <c r="E276" s="99"/>
      <c r="F276" s="99"/>
      <c r="G276" s="99"/>
      <c r="H276" s="99"/>
      <c r="I276" s="401" t="s">
        <v>172</v>
      </c>
      <c r="J276" s="154"/>
      <c r="K276" s="154"/>
      <c r="L276" s="155"/>
      <c r="M276" s="174"/>
      <c r="N276" s="555" t="s">
        <v>4</v>
      </c>
      <c r="O276" s="551">
        <f>G20+G49+K14+K46+O35+O69+C95+C107+G125+G140+K94+K114+O106+O120+O129+G152+G176+G189+G201+K160+O183+O204+C249+C262+G228+G253+G259+G266+G270+G275+G282</f>
        <v>146008</v>
      </c>
      <c r="P276" s="552"/>
    </row>
    <row r="277" spans="1:16" ht="13.5" customHeight="1">
      <c r="A277" s="99"/>
      <c r="B277" s="192" t="s">
        <v>468</v>
      </c>
      <c r="C277" s="78">
        <v>100</v>
      </c>
      <c r="D277" s="194"/>
      <c r="E277" s="393" t="s">
        <v>668</v>
      </c>
      <c r="F277" s="168"/>
      <c r="G277" s="168"/>
      <c r="H277" s="169"/>
      <c r="I277" s="97"/>
      <c r="J277" s="101" t="s">
        <v>71</v>
      </c>
      <c r="K277" s="99">
        <v>0</v>
      </c>
      <c r="L277" s="470"/>
      <c r="M277" s="135"/>
      <c r="N277" s="556"/>
      <c r="O277" s="553"/>
      <c r="P277" s="554"/>
    </row>
    <row r="278" spans="1:16" ht="13.5">
      <c r="A278" s="99"/>
      <c r="B278" s="198" t="s">
        <v>1144</v>
      </c>
      <c r="C278" s="483">
        <v>0</v>
      </c>
      <c r="D278" s="194"/>
      <c r="E278" s="99"/>
      <c r="F278" s="197" t="s">
        <v>1001</v>
      </c>
      <c r="G278" s="202">
        <v>65</v>
      </c>
      <c r="H278" s="194"/>
      <c r="I278" s="97"/>
      <c r="J278" s="101"/>
      <c r="K278" s="99"/>
      <c r="L278" s="99"/>
      <c r="M278" s="135"/>
      <c r="N278" s="555" t="s">
        <v>5</v>
      </c>
      <c r="O278" s="551">
        <f>K240+K245+O228+O261+O262+O263+O264+O272</f>
        <v>3312</v>
      </c>
      <c r="P278" s="552"/>
    </row>
    <row r="279" spans="1:16" ht="13.5">
      <c r="A279" s="99"/>
      <c r="B279" s="101" t="s">
        <v>466</v>
      </c>
      <c r="C279" s="134">
        <v>40</v>
      </c>
      <c r="D279" s="470"/>
      <c r="E279" s="99"/>
      <c r="F279" s="197" t="s">
        <v>713</v>
      </c>
      <c r="G279" s="107">
        <v>20</v>
      </c>
      <c r="H279" s="470"/>
      <c r="I279" s="97"/>
      <c r="J279" s="218" t="s">
        <v>613</v>
      </c>
      <c r="K279" s="271">
        <f>SUM(K277:K278)</f>
        <v>0</v>
      </c>
      <c r="L279" s="222">
        <f>SUM(L277:L278)</f>
        <v>0</v>
      </c>
      <c r="M279" s="135"/>
      <c r="N279" s="556"/>
      <c r="O279" s="553"/>
      <c r="P279" s="554"/>
    </row>
    <row r="280" spans="1:16" ht="13.5">
      <c r="A280" s="99"/>
      <c r="B280" s="174" t="s">
        <v>58</v>
      </c>
      <c r="C280" s="134">
        <v>45</v>
      </c>
      <c r="D280" s="470"/>
      <c r="E280" s="99"/>
      <c r="F280" s="83"/>
      <c r="G280" s="107"/>
      <c r="H280" s="470"/>
      <c r="I280" s="99"/>
      <c r="J280" s="83"/>
      <c r="K280" s="107"/>
      <c r="L280" s="99"/>
      <c r="M280" s="135"/>
      <c r="N280" s="555" t="s">
        <v>6</v>
      </c>
      <c r="O280" s="551">
        <f>O276+O278</f>
        <v>149320</v>
      </c>
      <c r="P280" s="552"/>
    </row>
    <row r="281" spans="1:16" ht="13.5">
      <c r="A281" s="99"/>
      <c r="B281" s="174" t="s">
        <v>464</v>
      </c>
      <c r="C281" s="102">
        <v>125</v>
      </c>
      <c r="D281" s="134"/>
      <c r="E281" s="99"/>
      <c r="F281" s="115"/>
      <c r="G281" s="107"/>
      <c r="H281" s="99"/>
      <c r="I281" s="99"/>
      <c r="J281" s="104"/>
      <c r="K281" s="107"/>
      <c r="L281" s="108"/>
      <c r="M281" s="135"/>
      <c r="N281" s="556"/>
      <c r="O281" s="553"/>
      <c r="P281" s="554"/>
    </row>
    <row r="282" spans="1:16" ht="13.5">
      <c r="A282" s="99"/>
      <c r="B282" s="158"/>
      <c r="C282" s="99"/>
      <c r="D282" s="108"/>
      <c r="E282" s="99"/>
      <c r="F282" s="237" t="s">
        <v>563</v>
      </c>
      <c r="G282" s="263">
        <f>SUM(G278:G281)</f>
        <v>85</v>
      </c>
      <c r="H282" s="260">
        <f>SUM(H278:H281)</f>
        <v>0</v>
      </c>
      <c r="I282" s="99"/>
      <c r="J282" s="99"/>
      <c r="K282" s="99"/>
      <c r="L282" s="99"/>
      <c r="M282" s="100"/>
      <c r="N282" s="97"/>
      <c r="O282" s="107"/>
      <c r="P282" s="127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6">
    <mergeCell ref="I144:J144"/>
    <mergeCell ref="A191:D191"/>
    <mergeCell ref="E191:H191"/>
    <mergeCell ref="E214:G214"/>
    <mergeCell ref="E215:G215"/>
    <mergeCell ref="A214:D214"/>
    <mergeCell ref="A215:D215"/>
    <mergeCell ref="M76:P76"/>
    <mergeCell ref="A72:D72"/>
    <mergeCell ref="I72:J72"/>
    <mergeCell ref="E143:G143"/>
    <mergeCell ref="A143:D143"/>
    <mergeCell ref="M73:P73"/>
    <mergeCell ref="M74:P74"/>
    <mergeCell ref="E84:H84"/>
    <mergeCell ref="K72:L72"/>
    <mergeCell ref="K143:L143"/>
    <mergeCell ref="M174:P174"/>
    <mergeCell ref="M157:P157"/>
    <mergeCell ref="M145:P145"/>
    <mergeCell ref="M144:P144"/>
    <mergeCell ref="M122:P122"/>
    <mergeCell ref="M108:P108"/>
    <mergeCell ref="M185:P185"/>
    <mergeCell ref="O278:P279"/>
    <mergeCell ref="O276:P277"/>
    <mergeCell ref="K214:L214"/>
    <mergeCell ref="M215:P215"/>
    <mergeCell ref="M216:P216"/>
    <mergeCell ref="K215:L215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E127:H127"/>
    <mergeCell ref="E73:G73"/>
    <mergeCell ref="K73:L73"/>
    <mergeCell ref="H74:I74"/>
    <mergeCell ref="I73:J73"/>
    <mergeCell ref="E72:G7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（2.6）
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tabSelected="1" zoomScaleSheetLayoutView="90" workbookViewId="0" topLeftCell="A1">
      <selection activeCell="L38" sqref="L38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530" t="s">
        <v>1017</v>
      </c>
      <c r="B1" s="530"/>
      <c r="C1" s="530"/>
      <c r="D1" s="530"/>
      <c r="E1" s="530" t="s">
        <v>1018</v>
      </c>
      <c r="F1" s="530"/>
      <c r="G1" s="530"/>
      <c r="H1" s="182" t="s">
        <v>1019</v>
      </c>
      <c r="I1" s="530" t="s">
        <v>1020</v>
      </c>
      <c r="J1" s="530"/>
      <c r="K1" s="530" t="s">
        <v>1021</v>
      </c>
      <c r="L1" s="530"/>
      <c r="M1" s="80"/>
      <c r="N1" s="80"/>
      <c r="O1" s="80"/>
      <c r="P1" s="89" t="s">
        <v>1390</v>
      </c>
    </row>
    <row r="2" spans="1:16" ht="26.25" customHeight="1">
      <c r="A2" s="531"/>
      <c r="B2" s="531"/>
      <c r="C2" s="531"/>
      <c r="D2" s="531"/>
      <c r="E2" s="580"/>
      <c r="F2" s="580"/>
      <c r="G2" s="580"/>
      <c r="H2" s="183"/>
      <c r="I2" s="534">
        <f>J3+J74+J145+J216</f>
        <v>0</v>
      </c>
      <c r="J2" s="534"/>
      <c r="K2" s="531"/>
      <c r="L2" s="531"/>
      <c r="M2" s="528"/>
      <c r="N2" s="529"/>
      <c r="O2" s="529"/>
      <c r="P2" s="529"/>
    </row>
    <row r="3" spans="1:16" ht="15" customHeight="1">
      <c r="A3" s="385" t="s">
        <v>1661</v>
      </c>
      <c r="B3" s="80"/>
      <c r="C3" s="80"/>
      <c r="D3" s="80"/>
      <c r="E3" s="80"/>
      <c r="F3" s="80"/>
      <c r="G3" s="80"/>
      <c r="H3" s="593" t="s">
        <v>1131</v>
      </c>
      <c r="I3" s="593"/>
      <c r="J3" s="90">
        <f>H30+H69+L39+L64+P69</f>
        <v>0</v>
      </c>
      <c r="K3" s="80"/>
      <c r="L3" s="80"/>
      <c r="M3" s="527" t="s">
        <v>532</v>
      </c>
      <c r="N3" s="527"/>
      <c r="O3" s="527"/>
      <c r="P3" s="527"/>
    </row>
    <row r="4" spans="1:16" ht="13.5">
      <c r="A4" s="91"/>
      <c r="B4" s="92" t="s">
        <v>564</v>
      </c>
      <c r="C4" s="92" t="s">
        <v>565</v>
      </c>
      <c r="D4" s="93"/>
      <c r="E4" s="91"/>
      <c r="F4" s="92" t="s">
        <v>564</v>
      </c>
      <c r="G4" s="92" t="s">
        <v>562</v>
      </c>
      <c r="H4" s="93"/>
      <c r="I4" s="91"/>
      <c r="J4" s="92" t="s">
        <v>564</v>
      </c>
      <c r="K4" s="92" t="s">
        <v>565</v>
      </c>
      <c r="L4" s="93"/>
      <c r="M4" s="91"/>
      <c r="N4" s="92" t="s">
        <v>564</v>
      </c>
      <c r="O4" s="92" t="s">
        <v>565</v>
      </c>
      <c r="P4" s="93"/>
    </row>
    <row r="5" spans="1:16" ht="13.5">
      <c r="A5" s="610" t="s">
        <v>622</v>
      </c>
      <c r="B5" s="611"/>
      <c r="C5" s="611"/>
      <c r="D5" s="612"/>
      <c r="E5" s="476"/>
      <c r="F5" s="198" t="s">
        <v>1397</v>
      </c>
      <c r="G5" s="194">
        <v>1520</v>
      </c>
      <c r="H5" s="194"/>
      <c r="I5" s="477"/>
      <c r="J5" s="478"/>
      <c r="K5" s="428"/>
      <c r="L5" s="479"/>
      <c r="M5" s="196"/>
      <c r="N5" s="215" t="s">
        <v>295</v>
      </c>
      <c r="O5" s="194">
        <v>70</v>
      </c>
      <c r="P5" s="78"/>
    </row>
    <row r="6" spans="1:16" ht="13.5">
      <c r="A6" s="480" t="s">
        <v>411</v>
      </c>
      <c r="B6" s="192"/>
      <c r="C6" s="193"/>
      <c r="D6" s="194"/>
      <c r="E6" s="44"/>
      <c r="F6" s="503" t="s">
        <v>1398</v>
      </c>
      <c r="G6" s="502">
        <v>1270</v>
      </c>
      <c r="H6" s="194"/>
      <c r="I6" s="196"/>
      <c r="J6" s="192"/>
      <c r="K6" s="78"/>
      <c r="L6" s="78"/>
      <c r="M6" s="196"/>
      <c r="N6" s="197" t="s">
        <v>283</v>
      </c>
      <c r="O6" s="194">
        <v>50</v>
      </c>
      <c r="P6" s="194"/>
    </row>
    <row r="7" spans="1:16" ht="13.5">
      <c r="A7" s="196"/>
      <c r="B7" s="432" t="s">
        <v>1404</v>
      </c>
      <c r="C7" s="194">
        <v>2045</v>
      </c>
      <c r="D7" s="194"/>
      <c r="E7" s="44"/>
      <c r="F7" s="195" t="s">
        <v>711</v>
      </c>
      <c r="G7" s="194">
        <v>575</v>
      </c>
      <c r="H7" s="194"/>
      <c r="I7" s="600" t="s">
        <v>625</v>
      </c>
      <c r="J7" s="601"/>
      <c r="K7" s="601"/>
      <c r="L7" s="602"/>
      <c r="M7" s="196"/>
      <c r="N7" s="429" t="s">
        <v>1408</v>
      </c>
      <c r="O7" s="78">
        <v>90</v>
      </c>
      <c r="P7" s="78"/>
    </row>
    <row r="8" spans="1:16" ht="13.5">
      <c r="A8" s="196"/>
      <c r="B8" s="192" t="s">
        <v>221</v>
      </c>
      <c r="C8" s="194">
        <v>0</v>
      </c>
      <c r="D8" s="194"/>
      <c r="E8" s="338"/>
      <c r="F8" s="195" t="s">
        <v>1652</v>
      </c>
      <c r="G8" s="194">
        <v>0</v>
      </c>
      <c r="H8" s="194"/>
      <c r="I8" s="340"/>
      <c r="J8" s="198" t="s">
        <v>254</v>
      </c>
      <c r="K8" s="428">
        <v>305</v>
      </c>
      <c r="L8" s="194"/>
      <c r="M8" s="340"/>
      <c r="N8" s="197" t="s">
        <v>284</v>
      </c>
      <c r="O8" s="194">
        <v>95</v>
      </c>
      <c r="P8" s="209"/>
    </row>
    <row r="9" spans="1:16" ht="13.5">
      <c r="A9" s="196"/>
      <c r="B9" s="501" t="s">
        <v>293</v>
      </c>
      <c r="C9" s="502">
        <v>1885</v>
      </c>
      <c r="D9" s="194"/>
      <c r="E9" s="340"/>
      <c r="F9" s="199" t="s">
        <v>782</v>
      </c>
      <c r="G9" s="194">
        <f>SUM(C48:C69,G5:G8)</f>
        <v>17320</v>
      </c>
      <c r="H9" s="481">
        <f>SUM(D48:D69,H5:H8)</f>
        <v>0</v>
      </c>
      <c r="I9" s="340"/>
      <c r="J9" s="198" t="s">
        <v>1030</v>
      </c>
      <c r="K9" s="337">
        <v>145</v>
      </c>
      <c r="L9" s="337"/>
      <c r="M9" s="340"/>
      <c r="N9" s="197" t="s">
        <v>285</v>
      </c>
      <c r="O9" s="194">
        <v>35</v>
      </c>
      <c r="P9" s="209"/>
    </row>
    <row r="10" spans="1:16" ht="13.5">
      <c r="A10" s="196"/>
      <c r="B10" s="192" t="s">
        <v>1015</v>
      </c>
      <c r="C10" s="337">
        <v>0</v>
      </c>
      <c r="D10" s="337"/>
      <c r="E10" s="340"/>
      <c r="F10" s="197"/>
      <c r="G10" s="209"/>
      <c r="H10" s="209"/>
      <c r="I10" s="340"/>
      <c r="J10" s="192" t="s">
        <v>1643</v>
      </c>
      <c r="K10" s="194">
        <v>420</v>
      </c>
      <c r="L10" s="194"/>
      <c r="M10" s="340"/>
      <c r="N10" s="197" t="s">
        <v>914</v>
      </c>
      <c r="O10" s="209">
        <v>60</v>
      </c>
      <c r="P10" s="209"/>
    </row>
    <row r="11" spans="1:16" ht="13.5">
      <c r="A11" s="196"/>
      <c r="B11" s="192" t="s">
        <v>437</v>
      </c>
      <c r="C11" s="337">
        <v>0</v>
      </c>
      <c r="D11" s="194"/>
      <c r="E11" s="340"/>
      <c r="F11" s="197"/>
      <c r="G11" s="209"/>
      <c r="H11" s="209"/>
      <c r="I11" s="340"/>
      <c r="J11" s="192" t="s">
        <v>1031</v>
      </c>
      <c r="K11" s="194">
        <v>135</v>
      </c>
      <c r="L11" s="194"/>
      <c r="M11" s="340"/>
      <c r="N11" s="197" t="s">
        <v>286</v>
      </c>
      <c r="O11" s="194">
        <v>70</v>
      </c>
      <c r="P11" s="209"/>
    </row>
    <row r="12" spans="1:16" ht="13.5">
      <c r="A12" s="196"/>
      <c r="B12" s="192" t="s">
        <v>893</v>
      </c>
      <c r="C12" s="194">
        <v>0</v>
      </c>
      <c r="D12" s="194"/>
      <c r="E12" s="387" t="s">
        <v>415</v>
      </c>
      <c r="F12" s="406"/>
      <c r="G12" s="406"/>
      <c r="H12" s="410"/>
      <c r="I12" s="340"/>
      <c r="J12" s="192" t="s">
        <v>257</v>
      </c>
      <c r="K12" s="194">
        <v>75</v>
      </c>
      <c r="L12" s="194"/>
      <c r="M12" s="340"/>
      <c r="N12" s="197" t="s">
        <v>294</v>
      </c>
      <c r="O12" s="337">
        <v>95</v>
      </c>
      <c r="P12" s="209"/>
    </row>
    <row r="13" spans="1:16" ht="13.5">
      <c r="A13" s="196"/>
      <c r="B13" s="501" t="s">
        <v>1016</v>
      </c>
      <c r="C13" s="502">
        <v>375</v>
      </c>
      <c r="D13" s="194"/>
      <c r="E13" s="340"/>
      <c r="F13" s="198" t="s">
        <v>955</v>
      </c>
      <c r="G13" s="194">
        <v>1285</v>
      </c>
      <c r="H13" s="194"/>
      <c r="I13" s="340"/>
      <c r="J13" s="192" t="s">
        <v>906</v>
      </c>
      <c r="K13" s="194">
        <v>0</v>
      </c>
      <c r="L13" s="194"/>
      <c r="M13" s="340"/>
      <c r="N13" s="197" t="s">
        <v>287</v>
      </c>
      <c r="O13" s="337">
        <v>95</v>
      </c>
      <c r="P13" s="209"/>
    </row>
    <row r="14" spans="1:16" ht="13.5">
      <c r="A14" s="196"/>
      <c r="B14" s="192" t="s">
        <v>894</v>
      </c>
      <c r="C14" s="194">
        <v>345</v>
      </c>
      <c r="D14" s="194"/>
      <c r="E14" s="340"/>
      <c r="F14" s="198" t="s">
        <v>898</v>
      </c>
      <c r="G14" s="194">
        <v>910</v>
      </c>
      <c r="H14" s="194"/>
      <c r="I14" s="340"/>
      <c r="J14" s="192" t="s">
        <v>258</v>
      </c>
      <c r="K14" s="194">
        <v>0</v>
      </c>
      <c r="L14" s="194"/>
      <c r="M14" s="209"/>
      <c r="N14" s="197" t="s">
        <v>288</v>
      </c>
      <c r="O14" s="194">
        <v>120</v>
      </c>
      <c r="P14" s="209"/>
    </row>
    <row r="15" spans="1:16" ht="13.5">
      <c r="A15" s="196"/>
      <c r="B15" s="192" t="s">
        <v>1394</v>
      </c>
      <c r="C15" s="194">
        <v>0</v>
      </c>
      <c r="D15" s="194"/>
      <c r="E15" s="340"/>
      <c r="F15" s="192" t="s">
        <v>1146</v>
      </c>
      <c r="G15" s="430">
        <v>1425</v>
      </c>
      <c r="H15" s="194"/>
      <c r="I15" s="340"/>
      <c r="J15" s="501" t="s">
        <v>1032</v>
      </c>
      <c r="K15" s="502">
        <v>715</v>
      </c>
      <c r="L15" s="194"/>
      <c r="M15" s="209"/>
      <c r="N15" s="197" t="s">
        <v>1414</v>
      </c>
      <c r="O15" s="194">
        <v>105</v>
      </c>
      <c r="P15" s="209"/>
    </row>
    <row r="16" spans="1:16" ht="13.5">
      <c r="A16" s="196"/>
      <c r="B16" s="192" t="s">
        <v>1393</v>
      </c>
      <c r="C16" s="194">
        <v>440</v>
      </c>
      <c r="D16" s="194"/>
      <c r="E16" s="340"/>
      <c r="F16" s="501" t="s">
        <v>1147</v>
      </c>
      <c r="G16" s="502">
        <v>650</v>
      </c>
      <c r="H16" s="194"/>
      <c r="I16" s="340"/>
      <c r="J16" s="192" t="s">
        <v>1033</v>
      </c>
      <c r="K16" s="194">
        <v>645</v>
      </c>
      <c r="L16" s="194"/>
      <c r="M16" s="209"/>
      <c r="N16" s="197" t="s">
        <v>1044</v>
      </c>
      <c r="O16" s="337">
        <v>5</v>
      </c>
      <c r="P16" s="209"/>
    </row>
    <row r="17" spans="1:16" ht="13.5">
      <c r="A17" s="196"/>
      <c r="B17" s="192" t="s">
        <v>928</v>
      </c>
      <c r="C17" s="194">
        <v>1270</v>
      </c>
      <c r="D17" s="194"/>
      <c r="E17" s="340"/>
      <c r="F17" s="192" t="s">
        <v>1148</v>
      </c>
      <c r="G17" s="194">
        <v>465</v>
      </c>
      <c r="H17" s="194"/>
      <c r="I17" s="340"/>
      <c r="J17" s="192" t="s">
        <v>908</v>
      </c>
      <c r="K17" s="337">
        <v>0</v>
      </c>
      <c r="L17" s="337"/>
      <c r="M17" s="209"/>
      <c r="N17" s="197"/>
      <c r="O17" s="337"/>
      <c r="P17" s="209"/>
    </row>
    <row r="18" spans="1:16" ht="13.5">
      <c r="A18" s="196"/>
      <c r="B18" s="192" t="s">
        <v>222</v>
      </c>
      <c r="C18" s="194">
        <v>0</v>
      </c>
      <c r="D18" s="337"/>
      <c r="E18" s="338"/>
      <c r="F18" s="192" t="s">
        <v>899</v>
      </c>
      <c r="G18" s="464">
        <v>925</v>
      </c>
      <c r="H18" s="464"/>
      <c r="I18" s="340"/>
      <c r="J18" s="192" t="s">
        <v>1034</v>
      </c>
      <c r="K18" s="337">
        <v>100</v>
      </c>
      <c r="L18" s="337"/>
      <c r="M18" s="340"/>
      <c r="N18" s="197"/>
      <c r="O18" s="337"/>
      <c r="P18" s="209"/>
    </row>
    <row r="19" spans="1:16" ht="13.5">
      <c r="A19" s="196"/>
      <c r="B19" s="192" t="s">
        <v>223</v>
      </c>
      <c r="C19" s="194">
        <v>1150</v>
      </c>
      <c r="D19" s="194"/>
      <c r="E19" s="340"/>
      <c r="F19" s="192" t="s">
        <v>1152</v>
      </c>
      <c r="G19" s="430">
        <v>355</v>
      </c>
      <c r="H19" s="428"/>
      <c r="I19" s="340"/>
      <c r="J19" s="501" t="s">
        <v>259</v>
      </c>
      <c r="K19" s="510">
        <v>40</v>
      </c>
      <c r="L19" s="194"/>
      <c r="M19" s="340"/>
      <c r="N19" s="207" t="s">
        <v>788</v>
      </c>
      <c r="O19" s="194">
        <f>SUM(K67:K69,O5:O18)</f>
        <v>1135</v>
      </c>
      <c r="P19" s="482">
        <f>SUM(L67:L69,P5:P18)</f>
        <v>0</v>
      </c>
    </row>
    <row r="20" spans="1:16" ht="13.5">
      <c r="A20" s="97"/>
      <c r="B20" s="192" t="s">
        <v>224</v>
      </c>
      <c r="C20" s="194">
        <v>0</v>
      </c>
      <c r="D20" s="337"/>
      <c r="E20" s="340"/>
      <c r="F20" s="192" t="s">
        <v>750</v>
      </c>
      <c r="G20" s="194">
        <v>800</v>
      </c>
      <c r="H20" s="194"/>
      <c r="I20" s="340"/>
      <c r="J20" s="192" t="s">
        <v>1035</v>
      </c>
      <c r="K20" s="337">
        <v>0</v>
      </c>
      <c r="L20" s="337"/>
      <c r="M20" s="340"/>
      <c r="N20" s="197"/>
      <c r="O20" s="337"/>
      <c r="P20" s="209"/>
    </row>
    <row r="21" spans="1:16" ht="13.5">
      <c r="A21" s="97"/>
      <c r="B21" s="192" t="s">
        <v>895</v>
      </c>
      <c r="C21" s="194">
        <v>145</v>
      </c>
      <c r="D21" s="194"/>
      <c r="E21" s="340"/>
      <c r="F21" s="192" t="s">
        <v>244</v>
      </c>
      <c r="G21" s="430">
        <v>810</v>
      </c>
      <c r="H21" s="194"/>
      <c r="I21" s="340"/>
      <c r="J21" s="192" t="s">
        <v>260</v>
      </c>
      <c r="K21" s="337">
        <v>15</v>
      </c>
      <c r="L21" s="337"/>
      <c r="M21" s="581" t="s">
        <v>1370</v>
      </c>
      <c r="N21" s="582"/>
      <c r="O21" s="582"/>
      <c r="P21" s="583"/>
    </row>
    <row r="22" spans="1:16" ht="13.5">
      <c r="A22" s="97"/>
      <c r="B22" s="192" t="s">
        <v>1167</v>
      </c>
      <c r="C22" s="194">
        <v>395</v>
      </c>
      <c r="D22" s="194"/>
      <c r="E22" s="340"/>
      <c r="F22" s="192" t="s">
        <v>602</v>
      </c>
      <c r="G22" s="430">
        <v>1090</v>
      </c>
      <c r="H22" s="194"/>
      <c r="I22" s="340"/>
      <c r="J22" s="192" t="s">
        <v>261</v>
      </c>
      <c r="K22" s="194">
        <v>155</v>
      </c>
      <c r="L22" s="194"/>
      <c r="M22" s="209"/>
      <c r="N22" s="198" t="s">
        <v>289</v>
      </c>
      <c r="O22" s="428">
        <v>65</v>
      </c>
      <c r="P22" s="209"/>
    </row>
    <row r="23" spans="1:16" ht="13.5">
      <c r="A23" s="97"/>
      <c r="B23" s="192" t="s">
        <v>896</v>
      </c>
      <c r="C23" s="194">
        <v>560</v>
      </c>
      <c r="D23" s="194"/>
      <c r="E23" s="340"/>
      <c r="F23" s="192" t="s">
        <v>1151</v>
      </c>
      <c r="G23" s="337">
        <v>0</v>
      </c>
      <c r="H23" s="337"/>
      <c r="I23" s="340"/>
      <c r="J23" s="192" t="s">
        <v>1037</v>
      </c>
      <c r="K23" s="337">
        <v>30</v>
      </c>
      <c r="L23" s="337"/>
      <c r="M23" s="209"/>
      <c r="N23" s="198" t="s">
        <v>290</v>
      </c>
      <c r="O23" s="337">
        <v>60</v>
      </c>
      <c r="P23" s="209"/>
    </row>
    <row r="24" spans="1:16" ht="13.5">
      <c r="A24" s="97"/>
      <c r="B24" s="192" t="s">
        <v>897</v>
      </c>
      <c r="C24" s="194">
        <v>625</v>
      </c>
      <c r="D24" s="194"/>
      <c r="E24" s="340"/>
      <c r="F24" s="192"/>
      <c r="G24" s="337"/>
      <c r="H24" s="337"/>
      <c r="I24" s="340"/>
      <c r="J24" s="192" t="s">
        <v>1038</v>
      </c>
      <c r="K24" s="337">
        <v>55</v>
      </c>
      <c r="L24" s="337"/>
      <c r="M24" s="209"/>
      <c r="N24" s="192" t="s">
        <v>291</v>
      </c>
      <c r="O24" s="337">
        <v>45</v>
      </c>
      <c r="P24" s="209"/>
    </row>
    <row r="25" spans="1:16" ht="13.5">
      <c r="A25" s="97"/>
      <c r="B25" s="192"/>
      <c r="C25" s="337"/>
      <c r="D25" s="337"/>
      <c r="E25" s="340"/>
      <c r="F25" s="192"/>
      <c r="G25" s="337"/>
      <c r="H25" s="337"/>
      <c r="I25" s="340"/>
      <c r="J25" s="192" t="s">
        <v>523</v>
      </c>
      <c r="K25" s="194">
        <v>100</v>
      </c>
      <c r="L25" s="194"/>
      <c r="M25" s="209"/>
      <c r="N25" s="192" t="s">
        <v>292</v>
      </c>
      <c r="O25" s="194">
        <v>25</v>
      </c>
      <c r="P25" s="209"/>
    </row>
    <row r="26" spans="1:16" ht="13.5">
      <c r="A26" s="97"/>
      <c r="B26" s="192"/>
      <c r="C26" s="337"/>
      <c r="D26" s="337"/>
      <c r="E26" s="340"/>
      <c r="F26" s="192"/>
      <c r="G26" s="337"/>
      <c r="H26" s="337"/>
      <c r="I26" s="340"/>
      <c r="J26" s="501" t="s">
        <v>1039</v>
      </c>
      <c r="K26" s="510">
        <v>35</v>
      </c>
      <c r="L26" s="194"/>
      <c r="M26" s="209"/>
      <c r="N26" s="433" t="s">
        <v>1406</v>
      </c>
      <c r="O26" s="194">
        <v>115</v>
      </c>
      <c r="P26" s="209"/>
    </row>
    <row r="27" spans="1:16" ht="13.5">
      <c r="A27" s="97"/>
      <c r="B27" s="213"/>
      <c r="C27" s="337"/>
      <c r="D27" s="337"/>
      <c r="E27" s="340"/>
      <c r="F27" s="192"/>
      <c r="G27" s="337"/>
      <c r="H27" s="337"/>
      <c r="I27" s="340"/>
      <c r="J27" s="192" t="s">
        <v>264</v>
      </c>
      <c r="K27" s="194">
        <v>110</v>
      </c>
      <c r="L27" s="194"/>
      <c r="M27" s="209"/>
      <c r="N27" s="192" t="s">
        <v>1115</v>
      </c>
      <c r="O27" s="337">
        <v>0</v>
      </c>
      <c r="P27" s="209"/>
    </row>
    <row r="28" spans="1:16" ht="13.5">
      <c r="A28" s="97"/>
      <c r="B28" s="192"/>
      <c r="C28" s="337"/>
      <c r="D28" s="337"/>
      <c r="E28" s="340"/>
      <c r="F28" s="192"/>
      <c r="G28" s="337"/>
      <c r="H28" s="337"/>
      <c r="I28" s="340"/>
      <c r="J28" s="197" t="s">
        <v>909</v>
      </c>
      <c r="K28" s="194">
        <v>0</v>
      </c>
      <c r="L28" s="194"/>
      <c r="M28" s="209"/>
      <c r="N28" s="192" t="s">
        <v>1045</v>
      </c>
      <c r="O28" s="209">
        <v>100</v>
      </c>
      <c r="P28" s="209"/>
    </row>
    <row r="29" spans="1:16" ht="13.5">
      <c r="A29" s="97"/>
      <c r="B29" s="192"/>
      <c r="C29" s="337"/>
      <c r="D29" s="337"/>
      <c r="E29" s="340"/>
      <c r="F29" s="218" t="s">
        <v>783</v>
      </c>
      <c r="G29" s="384">
        <f>SUM(G13:G28)</f>
        <v>8715</v>
      </c>
      <c r="H29" s="384">
        <f>SUM(H13:H28)</f>
        <v>0</v>
      </c>
      <c r="I29" s="340"/>
      <c r="J29" s="505" t="s">
        <v>180</v>
      </c>
      <c r="K29" s="502">
        <v>505</v>
      </c>
      <c r="L29" s="194"/>
      <c r="M29" s="209"/>
      <c r="N29" s="192" t="s">
        <v>297</v>
      </c>
      <c r="O29" s="194">
        <v>45</v>
      </c>
      <c r="P29" s="209"/>
    </row>
    <row r="30" spans="1:16" ht="13.5">
      <c r="A30" s="97"/>
      <c r="B30" s="192"/>
      <c r="C30" s="337"/>
      <c r="D30" s="209"/>
      <c r="E30" s="340"/>
      <c r="F30" s="233" t="s">
        <v>966</v>
      </c>
      <c r="G30" s="347">
        <f>C31+C45+G9+G29</f>
        <v>41665</v>
      </c>
      <c r="H30" s="348">
        <f>D31+D45+H9+H29</f>
        <v>0</v>
      </c>
      <c r="I30" s="340"/>
      <c r="J30" s="500" t="s">
        <v>181</v>
      </c>
      <c r="K30" s="499">
        <v>790</v>
      </c>
      <c r="L30" s="194"/>
      <c r="M30" s="209"/>
      <c r="N30" s="192" t="s">
        <v>298</v>
      </c>
      <c r="O30" s="194">
        <v>85</v>
      </c>
      <c r="P30" s="209"/>
    </row>
    <row r="31" spans="1:16" ht="13.5">
      <c r="A31" s="97"/>
      <c r="B31" s="218" t="s">
        <v>780</v>
      </c>
      <c r="C31" s="219">
        <f>SUM(C7:C30)</f>
        <v>9235</v>
      </c>
      <c r="D31" s="220">
        <f>SUM(D7:D30)</f>
        <v>0</v>
      </c>
      <c r="E31" s="196"/>
      <c r="F31" s="192"/>
      <c r="G31" s="193"/>
      <c r="H31" s="78"/>
      <c r="I31" s="196"/>
      <c r="J31" s="197" t="s">
        <v>265</v>
      </c>
      <c r="K31" s="194">
        <v>245</v>
      </c>
      <c r="L31" s="337"/>
      <c r="M31" s="78"/>
      <c r="N31" s="192" t="s">
        <v>916</v>
      </c>
      <c r="O31" s="337">
        <v>15</v>
      </c>
      <c r="P31" s="78"/>
    </row>
    <row r="32" spans="1:16" ht="13.5">
      <c r="A32" s="97"/>
      <c r="B32" s="192"/>
      <c r="C32" s="78"/>
      <c r="D32" s="78"/>
      <c r="E32" s="196"/>
      <c r="F32" s="199"/>
      <c r="G32" s="193"/>
      <c r="H32" s="206"/>
      <c r="I32" s="196"/>
      <c r="J32" s="197" t="s">
        <v>726</v>
      </c>
      <c r="K32" s="194">
        <v>395</v>
      </c>
      <c r="L32" s="194"/>
      <c r="M32" s="78"/>
      <c r="N32" s="192" t="s">
        <v>567</v>
      </c>
      <c r="O32" s="337">
        <v>0</v>
      </c>
      <c r="P32" s="78"/>
    </row>
    <row r="33" spans="1:16" ht="13.5">
      <c r="A33" s="388" t="s">
        <v>412</v>
      </c>
      <c r="B33" s="210"/>
      <c r="C33" s="210"/>
      <c r="D33" s="211"/>
      <c r="E33" s="78"/>
      <c r="F33" s="196"/>
      <c r="G33" s="212"/>
      <c r="H33" s="206"/>
      <c r="I33" s="78"/>
      <c r="J33" s="507" t="s">
        <v>727</v>
      </c>
      <c r="K33" s="502">
        <v>100</v>
      </c>
      <c r="L33" s="194"/>
      <c r="M33" s="78"/>
      <c r="N33" s="192"/>
      <c r="O33" s="337"/>
      <c r="P33" s="78"/>
    </row>
    <row r="34" spans="1:16" ht="13.5">
      <c r="A34" s="99"/>
      <c r="B34" s="505" t="s">
        <v>1265</v>
      </c>
      <c r="C34" s="508">
        <v>675</v>
      </c>
      <c r="D34" s="194"/>
      <c r="E34" s="387" t="s">
        <v>624</v>
      </c>
      <c r="F34" s="406"/>
      <c r="G34" s="406"/>
      <c r="H34" s="410"/>
      <c r="I34" s="209"/>
      <c r="J34" s="501" t="s">
        <v>728</v>
      </c>
      <c r="K34" s="502">
        <v>110</v>
      </c>
      <c r="L34" s="194"/>
      <c r="M34" s="209"/>
      <c r="N34" s="197"/>
      <c r="O34" s="337"/>
      <c r="P34" s="209"/>
    </row>
    <row r="35" spans="1:16" ht="13.5">
      <c r="A35" s="99"/>
      <c r="B35" s="197" t="s">
        <v>954</v>
      </c>
      <c r="C35" s="194">
        <v>1430</v>
      </c>
      <c r="D35" s="194"/>
      <c r="E35" s="209"/>
      <c r="F35" s="192" t="s">
        <v>245</v>
      </c>
      <c r="G35" s="337">
        <v>0</v>
      </c>
      <c r="H35" s="337"/>
      <c r="I35" s="209"/>
      <c r="J35" s="197" t="s">
        <v>997</v>
      </c>
      <c r="K35" s="194">
        <v>0</v>
      </c>
      <c r="L35" s="337"/>
      <c r="M35" s="209"/>
      <c r="N35" s="223" t="s">
        <v>787</v>
      </c>
      <c r="O35" s="384">
        <f>SUM(O22:O34)</f>
        <v>555</v>
      </c>
      <c r="P35" s="349">
        <f>SUM(P22:P34)</f>
        <v>0</v>
      </c>
    </row>
    <row r="36" spans="1:16" ht="13.5">
      <c r="A36" s="99"/>
      <c r="B36" s="197" t="s">
        <v>345</v>
      </c>
      <c r="C36" s="194">
        <v>1910</v>
      </c>
      <c r="D36" s="194"/>
      <c r="E36" s="209"/>
      <c r="F36" s="192" t="s">
        <v>246</v>
      </c>
      <c r="G36" s="194">
        <v>485</v>
      </c>
      <c r="H36" s="194"/>
      <c r="I36" s="209"/>
      <c r="J36" s="192" t="s">
        <v>1168</v>
      </c>
      <c r="K36" s="194">
        <v>100</v>
      </c>
      <c r="L36" s="194"/>
      <c r="M36" s="209"/>
      <c r="N36" s="197"/>
      <c r="O36" s="337"/>
      <c r="P36" s="209"/>
    </row>
    <row r="37" spans="1:16" ht="13.5">
      <c r="A37" s="99"/>
      <c r="B37" s="197" t="s">
        <v>236</v>
      </c>
      <c r="C37" s="337">
        <v>205</v>
      </c>
      <c r="D37" s="194"/>
      <c r="E37" s="209"/>
      <c r="F37" s="192" t="s">
        <v>247</v>
      </c>
      <c r="G37" s="209">
        <v>515</v>
      </c>
      <c r="H37" s="194"/>
      <c r="I37" s="209"/>
      <c r="J37" s="216"/>
      <c r="K37" s="337"/>
      <c r="L37" s="337"/>
      <c r="M37" s="581" t="s">
        <v>1373</v>
      </c>
      <c r="N37" s="582"/>
      <c r="O37" s="582"/>
      <c r="P37" s="583"/>
    </row>
    <row r="38" spans="1:16" ht="13.5">
      <c r="A38" s="78"/>
      <c r="B38" s="197" t="s">
        <v>237</v>
      </c>
      <c r="C38" s="337">
        <v>370</v>
      </c>
      <c r="D38" s="194"/>
      <c r="E38" s="209"/>
      <c r="F38" s="192" t="s">
        <v>1507</v>
      </c>
      <c r="G38" s="194">
        <v>1355</v>
      </c>
      <c r="H38" s="194"/>
      <c r="I38" s="209"/>
      <c r="J38" s="225"/>
      <c r="K38" s="337"/>
      <c r="L38" s="337"/>
      <c r="M38" s="340"/>
      <c r="N38" s="201" t="s">
        <v>299</v>
      </c>
      <c r="O38" s="209">
        <v>415</v>
      </c>
      <c r="P38" s="209"/>
    </row>
    <row r="39" spans="1:16" ht="13.5">
      <c r="A39" s="99"/>
      <c r="B39" s="507" t="s">
        <v>238</v>
      </c>
      <c r="C39" s="502">
        <v>995</v>
      </c>
      <c r="D39" s="194"/>
      <c r="E39" s="209"/>
      <c r="F39" s="192" t="s">
        <v>248</v>
      </c>
      <c r="G39" s="209">
        <v>1075</v>
      </c>
      <c r="H39" s="194"/>
      <c r="I39" s="209"/>
      <c r="J39" s="237" t="s">
        <v>1314</v>
      </c>
      <c r="K39" s="347">
        <f>SUM(K8:K36)</f>
        <v>5325</v>
      </c>
      <c r="L39" s="347">
        <f>SUM(L8:L36)</f>
        <v>0</v>
      </c>
      <c r="M39" s="340"/>
      <c r="N39" s="197" t="s">
        <v>302</v>
      </c>
      <c r="O39" s="337">
        <v>0</v>
      </c>
      <c r="P39" s="209"/>
    </row>
    <row r="40" spans="1:16" ht="13.5">
      <c r="A40" s="78"/>
      <c r="B40" s="197" t="s">
        <v>583</v>
      </c>
      <c r="C40" s="194">
        <v>750</v>
      </c>
      <c r="D40" s="194"/>
      <c r="E40" s="209"/>
      <c r="F40" s="192" t="s">
        <v>1149</v>
      </c>
      <c r="G40" s="337">
        <v>165</v>
      </c>
      <c r="H40" s="337"/>
      <c r="I40" s="209"/>
      <c r="J40" s="197"/>
      <c r="K40" s="337"/>
      <c r="L40" s="209"/>
      <c r="M40" s="340"/>
      <c r="N40" s="197" t="s">
        <v>303</v>
      </c>
      <c r="O40" s="194">
        <v>80</v>
      </c>
      <c r="P40" s="209"/>
    </row>
    <row r="41" spans="1:16" ht="13.5">
      <c r="A41" s="78"/>
      <c r="B41" s="197" t="s">
        <v>892</v>
      </c>
      <c r="C41" s="194">
        <v>0</v>
      </c>
      <c r="D41" s="194"/>
      <c r="E41" s="209"/>
      <c r="F41" s="213" t="s">
        <v>929</v>
      </c>
      <c r="G41" s="194">
        <v>2310</v>
      </c>
      <c r="H41" s="194"/>
      <c r="I41" s="519" t="s">
        <v>1371</v>
      </c>
      <c r="J41" s="520"/>
      <c r="K41" s="520"/>
      <c r="L41" s="544"/>
      <c r="M41" s="340"/>
      <c r="N41" s="197" t="s">
        <v>917</v>
      </c>
      <c r="O41" s="194">
        <v>95</v>
      </c>
      <c r="P41" s="209"/>
    </row>
    <row r="42" spans="1:16" ht="13.5">
      <c r="A42" s="78"/>
      <c r="B42" s="469" t="s">
        <v>238</v>
      </c>
      <c r="C42" s="337">
        <v>0</v>
      </c>
      <c r="D42" s="337"/>
      <c r="E42" s="209"/>
      <c r="F42" s="201" t="s">
        <v>924</v>
      </c>
      <c r="G42" s="194">
        <v>0</v>
      </c>
      <c r="H42" s="194"/>
      <c r="I42" s="209"/>
      <c r="J42" s="197" t="s">
        <v>1040</v>
      </c>
      <c r="K42" s="194">
        <v>475</v>
      </c>
      <c r="L42" s="209"/>
      <c r="M42" s="340"/>
      <c r="N42" s="197" t="s">
        <v>304</v>
      </c>
      <c r="O42" s="337">
        <v>30</v>
      </c>
      <c r="P42" s="209"/>
    </row>
    <row r="43" spans="1:16" ht="13.5">
      <c r="A43" s="99"/>
      <c r="B43" s="197" t="s">
        <v>252</v>
      </c>
      <c r="C43" s="337">
        <v>60</v>
      </c>
      <c r="D43" s="194"/>
      <c r="E43" s="209"/>
      <c r="F43" s="201" t="s">
        <v>1505</v>
      </c>
      <c r="G43" s="209">
        <v>130</v>
      </c>
      <c r="H43" s="194"/>
      <c r="I43" s="209"/>
      <c r="J43" s="197" t="s">
        <v>312</v>
      </c>
      <c r="K43" s="337"/>
      <c r="L43" s="209"/>
      <c r="M43" s="340"/>
      <c r="N43" s="197" t="s">
        <v>305</v>
      </c>
      <c r="O43" s="194">
        <v>45</v>
      </c>
      <c r="P43" s="209"/>
    </row>
    <row r="44" spans="1:16" ht="13.5">
      <c r="A44" s="99"/>
      <c r="B44" s="197"/>
      <c r="C44" s="337"/>
      <c r="D44" s="337"/>
      <c r="E44" s="209"/>
      <c r="F44" s="201" t="s">
        <v>930</v>
      </c>
      <c r="G44" s="337">
        <v>0</v>
      </c>
      <c r="H44" s="337"/>
      <c r="I44" s="209"/>
      <c r="J44" s="197" t="s">
        <v>910</v>
      </c>
      <c r="K44" s="209">
        <v>560</v>
      </c>
      <c r="L44" s="209"/>
      <c r="M44" s="340"/>
      <c r="N44" s="197" t="s">
        <v>918</v>
      </c>
      <c r="O44" s="194">
        <v>55</v>
      </c>
      <c r="P44" s="209"/>
    </row>
    <row r="45" spans="1:16" ht="13.5">
      <c r="A45" s="99"/>
      <c r="B45" s="218" t="s">
        <v>781</v>
      </c>
      <c r="C45" s="384">
        <f>SUM(C34:C44)</f>
        <v>6395</v>
      </c>
      <c r="D45" s="402">
        <f>SUM(D34:D44)</f>
        <v>0</v>
      </c>
      <c r="E45" s="209"/>
      <c r="F45" s="197" t="s">
        <v>903</v>
      </c>
      <c r="G45" s="209">
        <v>340</v>
      </c>
      <c r="H45" s="194"/>
      <c r="I45" s="209"/>
      <c r="J45" s="197" t="s">
        <v>880</v>
      </c>
      <c r="K45" s="194">
        <v>600</v>
      </c>
      <c r="L45" s="209"/>
      <c r="M45" s="340"/>
      <c r="N45" s="197" t="s">
        <v>306</v>
      </c>
      <c r="O45" s="194">
        <v>430</v>
      </c>
      <c r="P45" s="209"/>
    </row>
    <row r="46" spans="1:16" ht="13.5">
      <c r="A46" s="99"/>
      <c r="B46" s="209"/>
      <c r="C46" s="209"/>
      <c r="D46" s="209"/>
      <c r="E46" s="209"/>
      <c r="F46" s="507" t="s">
        <v>1022</v>
      </c>
      <c r="G46" s="502">
        <v>615</v>
      </c>
      <c r="H46" s="194"/>
      <c r="I46" s="209"/>
      <c r="J46" s="197" t="s">
        <v>911</v>
      </c>
      <c r="K46" s="209">
        <v>110</v>
      </c>
      <c r="L46" s="209"/>
      <c r="M46" s="340"/>
      <c r="N46" s="197" t="s">
        <v>92</v>
      </c>
      <c r="O46" s="209">
        <v>225</v>
      </c>
      <c r="P46" s="209"/>
    </row>
    <row r="47" spans="1:16" ht="13.5">
      <c r="A47" s="390" t="s">
        <v>414</v>
      </c>
      <c r="B47" s="350"/>
      <c r="C47" s="351"/>
      <c r="D47" s="352"/>
      <c r="E47" s="209"/>
      <c r="F47" s="197" t="s">
        <v>1218</v>
      </c>
      <c r="G47" s="337">
        <v>0</v>
      </c>
      <c r="H47" s="337"/>
      <c r="I47" s="209"/>
      <c r="J47" s="197" t="s">
        <v>912</v>
      </c>
      <c r="K47" s="337">
        <v>135</v>
      </c>
      <c r="L47" s="209"/>
      <c r="M47" s="340"/>
      <c r="N47" s="83" t="s">
        <v>919</v>
      </c>
      <c r="O47" s="421">
        <v>150</v>
      </c>
      <c r="P47" s="209"/>
    </row>
    <row r="48" spans="1:16" ht="13.5">
      <c r="A48" s="99"/>
      <c r="B48" s="192" t="s">
        <v>225</v>
      </c>
      <c r="C48" s="428">
        <v>965</v>
      </c>
      <c r="D48" s="194"/>
      <c r="E48" s="209"/>
      <c r="F48" s="197" t="s">
        <v>904</v>
      </c>
      <c r="G48" s="194">
        <v>575</v>
      </c>
      <c r="H48" s="194"/>
      <c r="I48" s="209"/>
      <c r="J48" s="197" t="s">
        <v>913</v>
      </c>
      <c r="K48" s="194">
        <v>90</v>
      </c>
      <c r="L48" s="209"/>
      <c r="M48" s="209"/>
      <c r="N48" s="192"/>
      <c r="O48" s="337"/>
      <c r="P48" s="209"/>
    </row>
    <row r="49" spans="1:16" ht="13.5">
      <c r="A49" s="99"/>
      <c r="B49" s="192" t="s">
        <v>1400</v>
      </c>
      <c r="C49" s="194">
        <v>1390</v>
      </c>
      <c r="D49" s="194"/>
      <c r="E49" s="209"/>
      <c r="F49" s="197" t="s">
        <v>905</v>
      </c>
      <c r="G49" s="209">
        <v>920</v>
      </c>
      <c r="H49" s="194"/>
      <c r="I49" s="209"/>
      <c r="J49" s="197" t="s">
        <v>932</v>
      </c>
      <c r="K49" s="209">
        <v>990</v>
      </c>
      <c r="L49" s="209"/>
      <c r="M49" s="209"/>
      <c r="N49" s="223" t="s">
        <v>785</v>
      </c>
      <c r="O49" s="402">
        <f>SUM(O38:O48)</f>
        <v>1525</v>
      </c>
      <c r="P49" s="349">
        <f>SUM(P38:P48)</f>
        <v>0</v>
      </c>
    </row>
    <row r="50" spans="1:16" ht="13.5">
      <c r="A50" s="78"/>
      <c r="B50" s="195" t="s">
        <v>1399</v>
      </c>
      <c r="C50" s="194">
        <v>0</v>
      </c>
      <c r="D50" s="194"/>
      <c r="E50" s="209"/>
      <c r="F50" s="197" t="s">
        <v>1023</v>
      </c>
      <c r="G50" s="337">
        <v>0</v>
      </c>
      <c r="H50" s="337"/>
      <c r="I50" s="209"/>
      <c r="J50" s="197" t="s">
        <v>300</v>
      </c>
      <c r="K50" s="194">
        <v>550</v>
      </c>
      <c r="L50" s="209"/>
      <c r="M50" s="340"/>
      <c r="N50" s="197"/>
      <c r="O50" s="337"/>
      <c r="P50" s="209"/>
    </row>
    <row r="51" spans="1:16" ht="13.5">
      <c r="A51" s="99"/>
      <c r="B51" s="195" t="s">
        <v>1644</v>
      </c>
      <c r="C51" s="194">
        <v>1800</v>
      </c>
      <c r="D51" s="194"/>
      <c r="E51" s="209"/>
      <c r="F51" s="507" t="s">
        <v>250</v>
      </c>
      <c r="G51" s="509">
        <v>530</v>
      </c>
      <c r="H51" s="194"/>
      <c r="I51" s="209"/>
      <c r="J51" s="197" t="s">
        <v>313</v>
      </c>
      <c r="K51" s="194">
        <v>410</v>
      </c>
      <c r="L51" s="209"/>
      <c r="M51" s="581" t="s">
        <v>1374</v>
      </c>
      <c r="N51" s="582"/>
      <c r="O51" s="582"/>
      <c r="P51" s="583"/>
    </row>
    <row r="52" spans="1:16" ht="13.5">
      <c r="A52" s="99"/>
      <c r="B52" s="195" t="s">
        <v>1308</v>
      </c>
      <c r="C52" s="194">
        <v>0</v>
      </c>
      <c r="D52" s="194"/>
      <c r="E52" s="209"/>
      <c r="F52" s="197" t="s">
        <v>1024</v>
      </c>
      <c r="G52" s="194">
        <v>0</v>
      </c>
      <c r="H52" s="337"/>
      <c r="I52" s="209"/>
      <c r="J52" s="197" t="s">
        <v>270</v>
      </c>
      <c r="K52" s="194">
        <v>0</v>
      </c>
      <c r="L52" s="209"/>
      <c r="M52" s="209"/>
      <c r="N52" s="198" t="s">
        <v>324</v>
      </c>
      <c r="O52" s="344">
        <v>55</v>
      </c>
      <c r="P52" s="209"/>
    </row>
    <row r="53" spans="1:16" ht="13.5">
      <c r="A53" s="99"/>
      <c r="B53" s="195" t="s">
        <v>230</v>
      </c>
      <c r="C53" s="194">
        <v>420</v>
      </c>
      <c r="D53" s="194"/>
      <c r="E53" s="209"/>
      <c r="F53" s="197" t="s">
        <v>1527</v>
      </c>
      <c r="G53" s="194">
        <v>220</v>
      </c>
      <c r="H53" s="194"/>
      <c r="I53" s="209"/>
      <c r="J53" s="197" t="s">
        <v>1413</v>
      </c>
      <c r="K53" s="194">
        <v>450</v>
      </c>
      <c r="L53" s="209"/>
      <c r="M53" s="209"/>
      <c r="N53" s="198" t="s">
        <v>325</v>
      </c>
      <c r="O53" s="337">
        <v>20</v>
      </c>
      <c r="P53" s="209"/>
    </row>
    <row r="54" spans="1:16" ht="13.5">
      <c r="A54" s="99"/>
      <c r="B54" s="195" t="s">
        <v>1395</v>
      </c>
      <c r="C54" s="194">
        <v>320</v>
      </c>
      <c r="D54" s="194"/>
      <c r="E54" s="209"/>
      <c r="F54" s="197" t="s">
        <v>1025</v>
      </c>
      <c r="G54" s="194">
        <v>0</v>
      </c>
      <c r="H54" s="337"/>
      <c r="I54" s="209"/>
      <c r="J54" s="215" t="s">
        <v>3</v>
      </c>
      <c r="K54" s="194">
        <v>755</v>
      </c>
      <c r="L54" s="209"/>
      <c r="M54" s="209"/>
      <c r="N54" s="192" t="s">
        <v>962</v>
      </c>
      <c r="O54" s="337">
        <v>130</v>
      </c>
      <c r="P54" s="209"/>
    </row>
    <row r="55" spans="1:16" ht="13.5">
      <c r="A55" s="99"/>
      <c r="B55" s="195" t="s">
        <v>1396</v>
      </c>
      <c r="C55" s="194">
        <v>600</v>
      </c>
      <c r="D55" s="194"/>
      <c r="E55" s="209"/>
      <c r="F55" s="197" t="s">
        <v>1026</v>
      </c>
      <c r="G55" s="209">
        <v>0</v>
      </c>
      <c r="H55" s="337"/>
      <c r="I55" s="209"/>
      <c r="J55" s="197" t="s">
        <v>1041</v>
      </c>
      <c r="K55" s="194">
        <v>110</v>
      </c>
      <c r="L55" s="209"/>
      <c r="M55" s="209"/>
      <c r="N55" s="192" t="s">
        <v>314</v>
      </c>
      <c r="O55" s="337">
        <v>0</v>
      </c>
      <c r="P55" s="209"/>
    </row>
    <row r="56" spans="1:16" ht="13.5">
      <c r="A56" s="99"/>
      <c r="B56" s="195" t="s">
        <v>226</v>
      </c>
      <c r="C56" s="194">
        <v>425</v>
      </c>
      <c r="D56" s="194"/>
      <c r="E56" s="209"/>
      <c r="F56" s="197" t="s">
        <v>253</v>
      </c>
      <c r="G56" s="194">
        <v>800</v>
      </c>
      <c r="H56" s="194"/>
      <c r="I56" s="209"/>
      <c r="J56" s="197" t="s">
        <v>271</v>
      </c>
      <c r="K56" s="209">
        <v>305</v>
      </c>
      <c r="L56" s="209"/>
      <c r="M56" s="209"/>
      <c r="N56" s="192" t="s">
        <v>1223</v>
      </c>
      <c r="O56" s="194">
        <v>110</v>
      </c>
      <c r="P56" s="209"/>
    </row>
    <row r="57" spans="1:16" ht="13.5">
      <c r="A57" s="99"/>
      <c r="B57" s="195" t="s">
        <v>346</v>
      </c>
      <c r="C57" s="194">
        <v>610</v>
      </c>
      <c r="D57" s="194"/>
      <c r="E57" s="209"/>
      <c r="F57" s="197" t="s">
        <v>1506</v>
      </c>
      <c r="G57" s="194">
        <v>935</v>
      </c>
      <c r="H57" s="194"/>
      <c r="I57" s="209"/>
      <c r="J57" s="197" t="s">
        <v>272</v>
      </c>
      <c r="K57" s="194">
        <v>0</v>
      </c>
      <c r="L57" s="209"/>
      <c r="M57" s="209"/>
      <c r="N57" s="192" t="s">
        <v>327</v>
      </c>
      <c r="O57" s="194">
        <v>80</v>
      </c>
      <c r="P57" s="209"/>
    </row>
    <row r="58" spans="1:16" ht="13.5">
      <c r="A58" s="99"/>
      <c r="B58" s="504" t="s">
        <v>228</v>
      </c>
      <c r="C58" s="502">
        <v>810</v>
      </c>
      <c r="D58" s="194"/>
      <c r="E58" s="209"/>
      <c r="F58" s="192" t="s">
        <v>1309</v>
      </c>
      <c r="G58" s="194">
        <v>0</v>
      </c>
      <c r="H58" s="337"/>
      <c r="I58" s="209"/>
      <c r="J58" s="197" t="s">
        <v>1133</v>
      </c>
      <c r="K58" s="194">
        <v>285</v>
      </c>
      <c r="L58" s="209"/>
      <c r="M58" s="209"/>
      <c r="N58" s="192" t="s">
        <v>963</v>
      </c>
      <c r="O58" s="209">
        <v>25</v>
      </c>
      <c r="P58" s="209"/>
    </row>
    <row r="59" spans="1:16" ht="13.5">
      <c r="A59" s="99"/>
      <c r="B59" s="195" t="s">
        <v>231</v>
      </c>
      <c r="C59" s="194">
        <v>0</v>
      </c>
      <c r="D59" s="194"/>
      <c r="E59" s="209"/>
      <c r="F59" s="420" t="s">
        <v>778</v>
      </c>
      <c r="G59" s="194">
        <v>985</v>
      </c>
      <c r="H59" s="194"/>
      <c r="I59" s="209"/>
      <c r="J59" s="197" t="s">
        <v>91</v>
      </c>
      <c r="K59" s="194">
        <v>315</v>
      </c>
      <c r="L59" s="209"/>
      <c r="M59" s="209"/>
      <c r="N59" s="192" t="s">
        <v>323</v>
      </c>
      <c r="O59" s="194">
        <v>0</v>
      </c>
      <c r="P59" s="209"/>
    </row>
    <row r="60" spans="1:16" ht="13.5">
      <c r="A60" s="99"/>
      <c r="B60" s="195" t="s">
        <v>1411</v>
      </c>
      <c r="C60" s="194">
        <v>0</v>
      </c>
      <c r="D60" s="337"/>
      <c r="E60" s="209"/>
      <c r="F60" s="192" t="s">
        <v>232</v>
      </c>
      <c r="G60" s="209">
        <v>900</v>
      </c>
      <c r="H60" s="194"/>
      <c r="I60" s="209"/>
      <c r="J60" s="197" t="s">
        <v>1042</v>
      </c>
      <c r="K60" s="194">
        <v>175</v>
      </c>
      <c r="L60" s="209"/>
      <c r="M60" s="209"/>
      <c r="N60" s="192" t="s">
        <v>328</v>
      </c>
      <c r="O60" s="194">
        <v>45</v>
      </c>
      <c r="P60" s="209"/>
    </row>
    <row r="61" spans="1:16" ht="13.5">
      <c r="A61" s="99"/>
      <c r="B61" s="195" t="s">
        <v>1656</v>
      </c>
      <c r="C61" s="194">
        <v>1175</v>
      </c>
      <c r="D61" s="194"/>
      <c r="E61" s="209"/>
      <c r="F61" s="192" t="s">
        <v>698</v>
      </c>
      <c r="G61" s="194">
        <v>0</v>
      </c>
      <c r="H61" s="337"/>
      <c r="I61" s="209"/>
      <c r="J61" s="197" t="s">
        <v>1200</v>
      </c>
      <c r="K61" s="194">
        <v>140</v>
      </c>
      <c r="L61" s="194"/>
      <c r="M61" s="209"/>
      <c r="N61" s="192" t="s">
        <v>329</v>
      </c>
      <c r="O61" s="194">
        <v>30</v>
      </c>
      <c r="P61" s="209"/>
    </row>
    <row r="62" spans="1:16" ht="13.5">
      <c r="A62" s="99"/>
      <c r="B62" s="486" t="s">
        <v>1653</v>
      </c>
      <c r="C62" s="194">
        <v>1240</v>
      </c>
      <c r="D62" s="194"/>
      <c r="E62" s="209"/>
      <c r="F62" s="192" t="s">
        <v>1278</v>
      </c>
      <c r="G62" s="194">
        <v>470</v>
      </c>
      <c r="H62" s="337"/>
      <c r="I62" s="209"/>
      <c r="J62" s="197" t="s">
        <v>301</v>
      </c>
      <c r="K62" s="337"/>
      <c r="L62" s="209"/>
      <c r="M62" s="209"/>
      <c r="N62" s="192" t="s">
        <v>934</v>
      </c>
      <c r="O62" s="194">
        <v>755</v>
      </c>
      <c r="P62" s="209"/>
    </row>
    <row r="63" spans="1:16" ht="13.5">
      <c r="A63" s="99"/>
      <c r="B63" s="506" t="s">
        <v>227</v>
      </c>
      <c r="C63" s="502">
        <v>1300</v>
      </c>
      <c r="D63" s="194"/>
      <c r="E63" s="209"/>
      <c r="F63" s="197" t="s">
        <v>1508</v>
      </c>
      <c r="G63" s="194">
        <v>565</v>
      </c>
      <c r="H63" s="337"/>
      <c r="I63" s="209"/>
      <c r="J63" s="197"/>
      <c r="K63" s="337"/>
      <c r="L63" s="209"/>
      <c r="M63" s="209"/>
      <c r="N63" s="501" t="s">
        <v>330</v>
      </c>
      <c r="O63" s="502">
        <v>100</v>
      </c>
      <c r="P63" s="209"/>
    </row>
    <row r="64" spans="1:16" ht="13.5">
      <c r="A64" s="99"/>
      <c r="B64" s="195" t="s">
        <v>233</v>
      </c>
      <c r="C64" s="194">
        <v>0</v>
      </c>
      <c r="D64" s="194"/>
      <c r="E64" s="209"/>
      <c r="F64" s="216"/>
      <c r="G64" s="337"/>
      <c r="H64" s="337"/>
      <c r="I64" s="209"/>
      <c r="J64" s="237" t="s">
        <v>1315</v>
      </c>
      <c r="K64" s="347">
        <f>SUM(K42:K62)</f>
        <v>6455</v>
      </c>
      <c r="L64" s="347">
        <f>SUM(L42:L61)</f>
        <v>0</v>
      </c>
      <c r="M64" s="209"/>
      <c r="N64" s="192" t="s">
        <v>331</v>
      </c>
      <c r="O64" s="194">
        <v>0</v>
      </c>
      <c r="P64" s="209"/>
    </row>
    <row r="65" spans="1:16" ht="13.5">
      <c r="A65" s="78"/>
      <c r="B65" s="498" t="s">
        <v>1412</v>
      </c>
      <c r="C65" s="194">
        <v>1450</v>
      </c>
      <c r="D65" s="194"/>
      <c r="E65" s="209"/>
      <c r="F65" s="197"/>
      <c r="G65" s="337"/>
      <c r="H65" s="337"/>
      <c r="I65" s="209"/>
      <c r="J65" s="197"/>
      <c r="K65" s="337"/>
      <c r="L65" s="209"/>
      <c r="M65" s="209"/>
      <c r="N65" s="192" t="s">
        <v>704</v>
      </c>
      <c r="O65" s="194">
        <v>140</v>
      </c>
      <c r="P65" s="209"/>
    </row>
    <row r="66" spans="1:16" ht="13.5">
      <c r="A66" s="99"/>
      <c r="B66" s="195" t="s">
        <v>277</v>
      </c>
      <c r="C66" s="337">
        <v>0</v>
      </c>
      <c r="D66" s="194"/>
      <c r="E66" s="209"/>
      <c r="F66" s="192"/>
      <c r="G66" s="337"/>
      <c r="H66" s="337"/>
      <c r="I66" s="584" t="s">
        <v>1372</v>
      </c>
      <c r="J66" s="585"/>
      <c r="K66" s="585"/>
      <c r="L66" s="586"/>
      <c r="M66" s="209"/>
      <c r="N66" s="192"/>
      <c r="O66" s="337"/>
      <c r="P66" s="209"/>
    </row>
    <row r="67" spans="1:16" ht="13.5">
      <c r="A67" s="99"/>
      <c r="B67" s="505" t="s">
        <v>1150</v>
      </c>
      <c r="C67" s="502">
        <v>950</v>
      </c>
      <c r="D67" s="194"/>
      <c r="E67" s="209"/>
      <c r="F67" s="192"/>
      <c r="G67" s="337"/>
      <c r="H67" s="337"/>
      <c r="I67" s="340"/>
      <c r="J67" s="201" t="s">
        <v>280</v>
      </c>
      <c r="K67" s="344">
        <v>150</v>
      </c>
      <c r="L67" s="209"/>
      <c r="M67" s="209"/>
      <c r="N67" s="223" t="s">
        <v>784</v>
      </c>
      <c r="O67" s="384">
        <f>SUM(O52:O65)</f>
        <v>1490</v>
      </c>
      <c r="P67" s="349">
        <f>SUM(P52:P65)</f>
        <v>0</v>
      </c>
    </row>
    <row r="68" spans="1:16" ht="13.5">
      <c r="A68" s="99"/>
      <c r="B68" s="201" t="s">
        <v>234</v>
      </c>
      <c r="C68" s="194">
        <v>0</v>
      </c>
      <c r="D68" s="194"/>
      <c r="E68" s="209"/>
      <c r="F68" s="192"/>
      <c r="G68" s="337"/>
      <c r="H68" s="337"/>
      <c r="I68" s="340"/>
      <c r="J68" s="201" t="s">
        <v>281</v>
      </c>
      <c r="K68" s="337">
        <v>20</v>
      </c>
      <c r="L68" s="209"/>
      <c r="M68" s="209"/>
      <c r="N68" s="207"/>
      <c r="O68" s="337"/>
      <c r="P68" s="343"/>
    </row>
    <row r="69" spans="1:16" ht="13.5">
      <c r="A69" s="99"/>
      <c r="B69" s="507" t="s">
        <v>235</v>
      </c>
      <c r="C69" s="502">
        <v>500</v>
      </c>
      <c r="D69" s="194"/>
      <c r="E69" s="209"/>
      <c r="F69" s="238" t="s">
        <v>1313</v>
      </c>
      <c r="G69" s="347">
        <f>SUM(G35:G68)</f>
        <v>13890</v>
      </c>
      <c r="H69" s="348">
        <f>SUM(H35:H68)</f>
        <v>0</v>
      </c>
      <c r="I69" s="340"/>
      <c r="J69" s="197" t="s">
        <v>282</v>
      </c>
      <c r="K69" s="209">
        <v>75</v>
      </c>
      <c r="L69" s="209"/>
      <c r="M69" s="209"/>
      <c r="N69" s="233" t="s">
        <v>967</v>
      </c>
      <c r="O69" s="347">
        <f>SUM(O19+O35+O49+O67)</f>
        <v>4705</v>
      </c>
      <c r="P69" s="348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30" t="s">
        <v>1017</v>
      </c>
      <c r="B72" s="530"/>
      <c r="C72" s="530"/>
      <c r="D72" s="530"/>
      <c r="E72" s="530" t="s">
        <v>1018</v>
      </c>
      <c r="F72" s="530"/>
      <c r="G72" s="530"/>
      <c r="H72" s="423" t="s">
        <v>1019</v>
      </c>
      <c r="I72" s="530" t="s">
        <v>1020</v>
      </c>
      <c r="J72" s="530"/>
      <c r="K72" s="530" t="s">
        <v>1021</v>
      </c>
      <c r="L72" s="530"/>
      <c r="M72" s="80"/>
      <c r="N72" s="80"/>
      <c r="O72" s="80"/>
      <c r="P72" s="89" t="s">
        <v>535</v>
      </c>
    </row>
    <row r="73" spans="1:16" ht="26.25" customHeight="1">
      <c r="A73" s="531"/>
      <c r="B73" s="531"/>
      <c r="C73" s="531"/>
      <c r="D73" s="531"/>
      <c r="E73" s="580"/>
      <c r="F73" s="580"/>
      <c r="G73" s="580"/>
      <c r="H73" s="424"/>
      <c r="I73" s="534">
        <f>I2</f>
        <v>0</v>
      </c>
      <c r="J73" s="534"/>
      <c r="K73" s="531"/>
      <c r="L73" s="531"/>
      <c r="M73" s="185"/>
      <c r="N73" s="186"/>
      <c r="O73" s="186"/>
      <c r="P73" s="186"/>
    </row>
    <row r="74" spans="1:16" ht="15" customHeight="1">
      <c r="A74" s="385" t="s">
        <v>1661</v>
      </c>
      <c r="B74" s="80"/>
      <c r="C74" s="80"/>
      <c r="D74" s="80"/>
      <c r="E74" s="80"/>
      <c r="F74" s="80"/>
      <c r="G74" s="80"/>
      <c r="H74" s="190" t="s">
        <v>1131</v>
      </c>
      <c r="I74" s="191"/>
      <c r="J74" s="90">
        <f>D100+D115+D125+D140+H95+H107+H132+L117+P123</f>
        <v>0</v>
      </c>
      <c r="K74" s="80"/>
      <c r="L74" s="80"/>
      <c r="M74" s="184" t="s">
        <v>532</v>
      </c>
      <c r="N74" s="184"/>
      <c r="O74" s="184"/>
      <c r="P74" s="184"/>
    </row>
    <row r="75" spans="1:16" ht="13.5">
      <c r="A75" s="91"/>
      <c r="B75" s="92" t="s">
        <v>564</v>
      </c>
      <c r="C75" s="92" t="s">
        <v>565</v>
      </c>
      <c r="D75" s="93"/>
      <c r="E75" s="91"/>
      <c r="F75" s="92" t="s">
        <v>564</v>
      </c>
      <c r="G75" s="92" t="s">
        <v>565</v>
      </c>
      <c r="H75" s="93"/>
      <c r="I75" s="91"/>
      <c r="J75" s="92" t="s">
        <v>564</v>
      </c>
      <c r="K75" s="92" t="s">
        <v>565</v>
      </c>
      <c r="L75" s="93"/>
      <c r="M75" s="91"/>
      <c r="N75" s="92" t="s">
        <v>564</v>
      </c>
      <c r="O75" s="92" t="s">
        <v>565</v>
      </c>
      <c r="P75" s="93"/>
    </row>
    <row r="76" spans="1:16" ht="13.5">
      <c r="A76" s="587" t="s">
        <v>1375</v>
      </c>
      <c r="B76" s="588"/>
      <c r="C76" s="588"/>
      <c r="D76" s="589"/>
      <c r="E76" s="393" t="s">
        <v>1350</v>
      </c>
      <c r="F76" s="274"/>
      <c r="G76" s="274"/>
      <c r="H76" s="205"/>
      <c r="I76" s="541" t="s">
        <v>623</v>
      </c>
      <c r="J76" s="542"/>
      <c r="K76" s="542"/>
      <c r="L76" s="543"/>
      <c r="M76" s="97"/>
      <c r="N76" s="192" t="s">
        <v>106</v>
      </c>
      <c r="O76" s="194">
        <v>395</v>
      </c>
      <c r="P76" s="194"/>
    </row>
    <row r="77" spans="1:16" ht="13.5">
      <c r="A77" s="340"/>
      <c r="B77" s="198" t="s">
        <v>920</v>
      </c>
      <c r="C77" s="428">
        <v>0</v>
      </c>
      <c r="D77" s="209"/>
      <c r="E77" s="209"/>
      <c r="F77" s="501" t="s">
        <v>339</v>
      </c>
      <c r="G77" s="509">
        <v>105</v>
      </c>
      <c r="H77" s="209"/>
      <c r="I77" s="519" t="s">
        <v>416</v>
      </c>
      <c r="J77" s="520"/>
      <c r="K77" s="520"/>
      <c r="L77" s="544"/>
      <c r="M77" s="340"/>
      <c r="N77" s="192" t="s">
        <v>405</v>
      </c>
      <c r="O77" s="194">
        <v>145</v>
      </c>
      <c r="P77" s="194"/>
    </row>
    <row r="78" spans="1:16" ht="13.5">
      <c r="A78" s="340"/>
      <c r="B78" s="198" t="s">
        <v>236</v>
      </c>
      <c r="C78" s="337">
        <v>30</v>
      </c>
      <c r="D78" s="209"/>
      <c r="E78" s="209"/>
      <c r="F78" s="192" t="s">
        <v>973</v>
      </c>
      <c r="G78" s="209">
        <v>95</v>
      </c>
      <c r="H78" s="209"/>
      <c r="I78" s="209"/>
      <c r="J78" s="198" t="s">
        <v>1224</v>
      </c>
      <c r="K78" s="209">
        <v>680</v>
      </c>
      <c r="L78" s="194"/>
      <c r="M78" s="340"/>
      <c r="N78" s="192" t="s">
        <v>418</v>
      </c>
      <c r="O78" s="194">
        <v>145</v>
      </c>
      <c r="P78" s="194"/>
    </row>
    <row r="79" spans="1:16" ht="13.5">
      <c r="A79" s="340"/>
      <c r="B79" s="192" t="s">
        <v>1046</v>
      </c>
      <c r="C79" s="194">
        <v>55</v>
      </c>
      <c r="D79" s="209"/>
      <c r="E79" s="209"/>
      <c r="F79" s="192" t="s">
        <v>341</v>
      </c>
      <c r="G79" s="209">
        <v>70</v>
      </c>
      <c r="H79" s="209"/>
      <c r="I79" s="209"/>
      <c r="J79" s="198" t="s">
        <v>97</v>
      </c>
      <c r="K79" s="209">
        <v>740</v>
      </c>
      <c r="L79" s="209"/>
      <c r="M79" s="340"/>
      <c r="N79" s="192" t="s">
        <v>937</v>
      </c>
      <c r="O79" s="194">
        <v>1025</v>
      </c>
      <c r="P79" s="194"/>
    </row>
    <row r="80" spans="1:16" ht="13.5">
      <c r="A80" s="340"/>
      <c r="B80" s="501" t="s">
        <v>933</v>
      </c>
      <c r="C80" s="502">
        <v>810</v>
      </c>
      <c r="D80" s="209"/>
      <c r="E80" s="209"/>
      <c r="F80" s="192" t="s">
        <v>342</v>
      </c>
      <c r="G80" s="209">
        <v>115</v>
      </c>
      <c r="H80" s="209"/>
      <c r="I80" s="209"/>
      <c r="J80" s="192" t="s">
        <v>365</v>
      </c>
      <c r="K80" s="209">
        <v>0</v>
      </c>
      <c r="L80" s="209"/>
      <c r="M80" s="340"/>
      <c r="N80" s="192" t="s">
        <v>420</v>
      </c>
      <c r="O80" s="194">
        <v>110</v>
      </c>
      <c r="P80" s="337"/>
    </row>
    <row r="81" spans="1:16" ht="13.5">
      <c r="A81" s="340"/>
      <c r="B81" s="192" t="s">
        <v>923</v>
      </c>
      <c r="C81" s="209">
        <v>135</v>
      </c>
      <c r="D81" s="209"/>
      <c r="E81" s="209"/>
      <c r="F81" s="192" t="s">
        <v>343</v>
      </c>
      <c r="G81" s="209">
        <v>150</v>
      </c>
      <c r="H81" s="209"/>
      <c r="I81" s="209"/>
      <c r="J81" s="501" t="s">
        <v>1053</v>
      </c>
      <c r="K81" s="509">
        <v>490</v>
      </c>
      <c r="L81" s="209"/>
      <c r="M81" s="340"/>
      <c r="N81" s="501" t="s">
        <v>421</v>
      </c>
      <c r="O81" s="502">
        <v>345</v>
      </c>
      <c r="P81" s="194"/>
    </row>
    <row r="82" spans="1:16" ht="13.5">
      <c r="A82" s="340"/>
      <c r="B82" s="192" t="s">
        <v>308</v>
      </c>
      <c r="C82" s="194">
        <v>95</v>
      </c>
      <c r="D82" s="209"/>
      <c r="E82" s="209"/>
      <c r="F82" s="192" t="s">
        <v>275</v>
      </c>
      <c r="G82" s="209">
        <v>50</v>
      </c>
      <c r="H82" s="209"/>
      <c r="I82" s="209"/>
      <c r="J82" s="192" t="s">
        <v>366</v>
      </c>
      <c r="K82" s="209">
        <v>370</v>
      </c>
      <c r="L82" s="209"/>
      <c r="M82" s="340"/>
      <c r="N82" s="192" t="s">
        <v>242</v>
      </c>
      <c r="O82" s="194">
        <v>155</v>
      </c>
      <c r="P82" s="194"/>
    </row>
    <row r="83" spans="1:16" ht="13.5">
      <c r="A83" s="340"/>
      <c r="B83" s="501" t="s">
        <v>309</v>
      </c>
      <c r="C83" s="502">
        <v>320</v>
      </c>
      <c r="D83" s="209"/>
      <c r="E83" s="209"/>
      <c r="F83" s="192" t="s">
        <v>344</v>
      </c>
      <c r="G83" s="209">
        <v>105</v>
      </c>
      <c r="H83" s="209"/>
      <c r="I83" s="209"/>
      <c r="J83" s="501" t="s">
        <v>367</v>
      </c>
      <c r="K83" s="509">
        <v>1155</v>
      </c>
      <c r="L83" s="209"/>
      <c r="M83" s="340"/>
      <c r="N83" s="192" t="s">
        <v>422</v>
      </c>
      <c r="O83" s="194">
        <v>195</v>
      </c>
      <c r="P83" s="194"/>
    </row>
    <row r="84" spans="1:16" ht="13.5">
      <c r="A84" s="340"/>
      <c r="B84" s="192" t="s">
        <v>310</v>
      </c>
      <c r="C84" s="194">
        <v>215</v>
      </c>
      <c r="D84" s="209"/>
      <c r="E84" s="209"/>
      <c r="F84" s="192" t="s">
        <v>974</v>
      </c>
      <c r="G84" s="209">
        <v>135</v>
      </c>
      <c r="H84" s="209"/>
      <c r="I84" s="209"/>
      <c r="J84" s="501" t="s">
        <v>388</v>
      </c>
      <c r="K84" s="502">
        <v>1050</v>
      </c>
      <c r="L84" s="194"/>
      <c r="M84" s="340"/>
      <c r="N84" s="192" t="s">
        <v>20</v>
      </c>
      <c r="O84" s="194">
        <v>405</v>
      </c>
      <c r="P84" s="194"/>
    </row>
    <row r="85" spans="1:16" ht="13.5">
      <c r="A85" s="340"/>
      <c r="B85" s="501" t="s">
        <v>739</v>
      </c>
      <c r="C85" s="509">
        <v>640</v>
      </c>
      <c r="D85" s="209"/>
      <c r="E85" s="209"/>
      <c r="F85" s="501" t="s">
        <v>349</v>
      </c>
      <c r="G85" s="502">
        <v>115</v>
      </c>
      <c r="H85" s="194"/>
      <c r="I85" s="209"/>
      <c r="J85" s="192" t="s">
        <v>1054</v>
      </c>
      <c r="K85" s="209">
        <v>455</v>
      </c>
      <c r="L85" s="194"/>
      <c r="M85" s="340"/>
      <c r="N85" s="192" t="s">
        <v>241</v>
      </c>
      <c r="O85" s="194">
        <v>320</v>
      </c>
      <c r="P85" s="194"/>
    </row>
    <row r="86" spans="1:16" ht="13.5">
      <c r="A86" s="340"/>
      <c r="B86" s="192" t="s">
        <v>1047</v>
      </c>
      <c r="C86" s="337">
        <v>70</v>
      </c>
      <c r="D86" s="209"/>
      <c r="E86" s="209"/>
      <c r="F86" s="501" t="s">
        <v>350</v>
      </c>
      <c r="G86" s="509">
        <v>205</v>
      </c>
      <c r="H86" s="209"/>
      <c r="I86" s="209"/>
      <c r="J86" s="192" t="s">
        <v>98</v>
      </c>
      <c r="K86" s="209">
        <v>635</v>
      </c>
      <c r="L86" s="209"/>
      <c r="M86" s="340"/>
      <c r="N86" s="192" t="s">
        <v>240</v>
      </c>
      <c r="O86" s="194">
        <v>0</v>
      </c>
      <c r="P86" s="337"/>
    </row>
    <row r="87" spans="1:16" ht="13.5">
      <c r="A87" s="340"/>
      <c r="B87" s="192"/>
      <c r="C87" s="337"/>
      <c r="D87" s="209"/>
      <c r="E87" s="209"/>
      <c r="F87" s="192" t="s">
        <v>1028</v>
      </c>
      <c r="G87" s="209">
        <v>650</v>
      </c>
      <c r="H87" s="209"/>
      <c r="I87" s="209"/>
      <c r="J87" s="192" t="s">
        <v>884</v>
      </c>
      <c r="K87" s="209">
        <v>485</v>
      </c>
      <c r="L87" s="209"/>
      <c r="M87" s="209"/>
      <c r="N87" s="192" t="s">
        <v>423</v>
      </c>
      <c r="O87" s="194">
        <v>265</v>
      </c>
      <c r="P87" s="194"/>
    </row>
    <row r="88" spans="1:16" ht="13.5">
      <c r="A88" s="340"/>
      <c r="B88" s="216"/>
      <c r="C88" s="337"/>
      <c r="D88" s="209"/>
      <c r="E88" s="209"/>
      <c r="F88" s="192" t="s">
        <v>1048</v>
      </c>
      <c r="G88" s="209">
        <v>0</v>
      </c>
      <c r="H88" s="209"/>
      <c r="I88" s="209"/>
      <c r="J88" s="192" t="s">
        <v>1157</v>
      </c>
      <c r="K88" s="209">
        <v>25</v>
      </c>
      <c r="L88" s="209"/>
      <c r="M88" s="209"/>
      <c r="N88" s="197" t="s">
        <v>1204</v>
      </c>
      <c r="O88" s="194">
        <v>0</v>
      </c>
      <c r="P88" s="209"/>
    </row>
    <row r="89" spans="1:16" ht="13.5">
      <c r="A89" s="340"/>
      <c r="B89" s="223" t="s">
        <v>789</v>
      </c>
      <c r="C89" s="384">
        <f>SUM(C77:C88)</f>
        <v>2370</v>
      </c>
      <c r="D89" s="349">
        <f>SUM(D77:D88)</f>
        <v>0</v>
      </c>
      <c r="E89" s="209"/>
      <c r="F89" s="192" t="s">
        <v>1415</v>
      </c>
      <c r="G89" s="209">
        <v>170</v>
      </c>
      <c r="H89" s="209"/>
      <c r="I89" s="209"/>
      <c r="J89" s="192"/>
      <c r="K89" s="209"/>
      <c r="L89" s="209"/>
      <c r="M89" s="340"/>
      <c r="N89" s="422"/>
      <c r="O89" s="421"/>
      <c r="P89" s="353"/>
    </row>
    <row r="90" spans="1:16" ht="13.5">
      <c r="A90" s="340"/>
      <c r="B90" s="192"/>
      <c r="C90" s="209"/>
      <c r="D90" s="209"/>
      <c r="E90" s="209"/>
      <c r="F90" s="197" t="s">
        <v>327</v>
      </c>
      <c r="G90" s="209">
        <v>100</v>
      </c>
      <c r="H90" s="209"/>
      <c r="I90" s="209"/>
      <c r="J90" s="198" t="s">
        <v>1156</v>
      </c>
      <c r="K90" s="337"/>
      <c r="L90" s="209"/>
      <c r="M90" s="340"/>
      <c r="N90" s="422"/>
      <c r="O90" s="421"/>
      <c r="P90" s="353"/>
    </row>
    <row r="91" spans="1:16" ht="13.5">
      <c r="A91" s="590" t="s">
        <v>1376</v>
      </c>
      <c r="B91" s="591"/>
      <c r="C91" s="591"/>
      <c r="D91" s="592"/>
      <c r="E91" s="209"/>
      <c r="F91" s="197" t="s">
        <v>351</v>
      </c>
      <c r="G91" s="209">
        <v>50</v>
      </c>
      <c r="H91" s="209"/>
      <c r="I91" s="209"/>
      <c r="J91" s="198"/>
      <c r="K91" s="337"/>
      <c r="L91" s="209"/>
      <c r="M91" s="354"/>
      <c r="N91" s="207"/>
      <c r="O91" s="337"/>
      <c r="P91" s="353"/>
    </row>
    <row r="92" spans="1:16" ht="13.5">
      <c r="A92" s="340"/>
      <c r="B92" s="503" t="s">
        <v>273</v>
      </c>
      <c r="C92" s="509">
        <v>150</v>
      </c>
      <c r="D92" s="209"/>
      <c r="E92" s="209"/>
      <c r="F92" s="198" t="s">
        <v>214</v>
      </c>
      <c r="G92" s="209">
        <v>20</v>
      </c>
      <c r="H92" s="209"/>
      <c r="I92" s="340"/>
      <c r="J92" s="192"/>
      <c r="K92" s="337"/>
      <c r="L92" s="209"/>
      <c r="M92" s="340"/>
      <c r="N92" s="223" t="s">
        <v>791</v>
      </c>
      <c r="O92" s="345">
        <f>SUM(K133:K140,O76:O88)</f>
        <v>6640</v>
      </c>
      <c r="P92" s="346">
        <f>SUM(L133:L140,P76:P88)</f>
        <v>0</v>
      </c>
    </row>
    <row r="93" spans="1:16" ht="13.5">
      <c r="A93" s="340"/>
      <c r="B93" s="192" t="s">
        <v>274</v>
      </c>
      <c r="C93" s="209">
        <v>95</v>
      </c>
      <c r="D93" s="209"/>
      <c r="E93" s="209"/>
      <c r="F93" s="192"/>
      <c r="G93" s="209"/>
      <c r="H93" s="209"/>
      <c r="I93" s="340"/>
      <c r="J93" s="218" t="s">
        <v>968</v>
      </c>
      <c r="K93" s="345">
        <f>SUM(K78:K92)</f>
        <v>6085</v>
      </c>
      <c r="L93" s="349">
        <f>SUM(L78:L92)</f>
        <v>0</v>
      </c>
      <c r="M93" s="354"/>
      <c r="N93" s="207"/>
      <c r="O93" s="337"/>
      <c r="P93" s="353"/>
    </row>
    <row r="94" spans="1:16" ht="13.5">
      <c r="A94" s="340"/>
      <c r="B94" s="192" t="s">
        <v>275</v>
      </c>
      <c r="C94" s="209">
        <v>115</v>
      </c>
      <c r="D94" s="209"/>
      <c r="E94" s="340"/>
      <c r="F94" s="192"/>
      <c r="G94" s="209"/>
      <c r="H94" s="209"/>
      <c r="I94" s="340"/>
      <c r="J94" s="192"/>
      <c r="K94" s="337"/>
      <c r="L94" s="209"/>
      <c r="M94" s="594" t="s">
        <v>1377</v>
      </c>
      <c r="N94" s="595"/>
      <c r="O94" s="595"/>
      <c r="P94" s="596"/>
    </row>
    <row r="95" spans="1:16" ht="13.5">
      <c r="A95" s="340"/>
      <c r="B95" s="192" t="s">
        <v>279</v>
      </c>
      <c r="C95" s="209">
        <v>0</v>
      </c>
      <c r="D95" s="209"/>
      <c r="E95" s="340"/>
      <c r="F95" s="237" t="s">
        <v>1351</v>
      </c>
      <c r="G95" s="347">
        <f>SUM(G77:G94)</f>
        <v>2135</v>
      </c>
      <c r="H95" s="355">
        <f>SUM(H77:H94)</f>
        <v>0</v>
      </c>
      <c r="I95" s="519" t="s">
        <v>417</v>
      </c>
      <c r="J95" s="520"/>
      <c r="K95" s="520"/>
      <c r="L95" s="544"/>
      <c r="M95" s="340"/>
      <c r="N95" s="198" t="s">
        <v>100</v>
      </c>
      <c r="O95" s="341">
        <v>155</v>
      </c>
      <c r="P95" s="209"/>
    </row>
    <row r="96" spans="1:16" ht="13.5">
      <c r="A96" s="340"/>
      <c r="B96" s="192" t="s">
        <v>956</v>
      </c>
      <c r="C96" s="209">
        <v>625</v>
      </c>
      <c r="D96" s="209"/>
      <c r="E96" s="340"/>
      <c r="F96" s="192"/>
      <c r="G96" s="209"/>
      <c r="H96" s="209"/>
      <c r="I96" s="209"/>
      <c r="J96" s="201" t="s">
        <v>707</v>
      </c>
      <c r="K96" s="194">
        <v>0</v>
      </c>
      <c r="L96" s="194"/>
      <c r="M96" s="340"/>
      <c r="N96" s="198" t="s">
        <v>1036</v>
      </c>
      <c r="O96" s="209">
        <v>70</v>
      </c>
      <c r="P96" s="209"/>
    </row>
    <row r="97" spans="1:16" ht="13.5">
      <c r="A97" s="340"/>
      <c r="B97" s="192"/>
      <c r="C97" s="337"/>
      <c r="D97" s="209"/>
      <c r="E97" s="389" t="s">
        <v>626</v>
      </c>
      <c r="F97" s="356"/>
      <c r="G97" s="356"/>
      <c r="H97" s="357"/>
      <c r="I97" s="209"/>
      <c r="J97" s="197" t="s">
        <v>1158</v>
      </c>
      <c r="K97" s="194">
        <v>500</v>
      </c>
      <c r="L97" s="194"/>
      <c r="M97" s="340"/>
      <c r="N97" s="198" t="s">
        <v>375</v>
      </c>
      <c r="O97" s="209">
        <v>25</v>
      </c>
      <c r="P97" s="209"/>
    </row>
    <row r="98" spans="1:16" ht="13.5">
      <c r="A98" s="340"/>
      <c r="B98" s="192"/>
      <c r="C98" s="337"/>
      <c r="D98" s="209"/>
      <c r="E98" s="209"/>
      <c r="F98" s="197" t="s">
        <v>975</v>
      </c>
      <c r="G98" s="209">
        <v>190</v>
      </c>
      <c r="H98" s="209"/>
      <c r="I98" s="209"/>
      <c r="J98" s="197" t="s">
        <v>931</v>
      </c>
      <c r="K98" s="194">
        <v>1050</v>
      </c>
      <c r="L98" s="194"/>
      <c r="M98" s="340"/>
      <c r="N98" s="501" t="s">
        <v>101</v>
      </c>
      <c r="O98" s="509">
        <v>285</v>
      </c>
      <c r="P98" s="209"/>
    </row>
    <row r="99" spans="1:16" ht="13.5">
      <c r="A99" s="340"/>
      <c r="B99" s="223" t="s">
        <v>790</v>
      </c>
      <c r="C99" s="345">
        <f>SUM(C92:C98)</f>
        <v>985</v>
      </c>
      <c r="D99" s="349">
        <f>SUM(D92:D98)</f>
        <v>0</v>
      </c>
      <c r="E99" s="209"/>
      <c r="F99" s="197" t="s">
        <v>935</v>
      </c>
      <c r="G99" s="209">
        <v>510</v>
      </c>
      <c r="H99" s="209"/>
      <c r="I99" s="209"/>
      <c r="J99" s="197" t="s">
        <v>1159</v>
      </c>
      <c r="K99" s="337">
        <v>0</v>
      </c>
      <c r="L99" s="337"/>
      <c r="M99" s="340"/>
      <c r="N99" s="192" t="s">
        <v>325</v>
      </c>
      <c r="O99" s="209">
        <v>75</v>
      </c>
      <c r="P99" s="209"/>
    </row>
    <row r="100" spans="1:16" ht="13.5">
      <c r="A100" s="340"/>
      <c r="B100" s="233" t="s">
        <v>965</v>
      </c>
      <c r="C100" s="347">
        <f>SUM(C89+C99)</f>
        <v>3355</v>
      </c>
      <c r="D100" s="355">
        <f>SUM(D89+D99)</f>
        <v>0</v>
      </c>
      <c r="E100" s="209"/>
      <c r="F100" s="507" t="s">
        <v>976</v>
      </c>
      <c r="G100" s="502">
        <v>85</v>
      </c>
      <c r="H100" s="194"/>
      <c r="I100" s="209"/>
      <c r="J100" s="197" t="s">
        <v>598</v>
      </c>
      <c r="K100" s="194">
        <v>495</v>
      </c>
      <c r="L100" s="194"/>
      <c r="M100" s="340"/>
      <c r="N100" s="192" t="s">
        <v>1013</v>
      </c>
      <c r="O100" s="209">
        <v>95</v>
      </c>
      <c r="P100" s="209"/>
    </row>
    <row r="101" spans="1:16" ht="13.5">
      <c r="A101" s="340"/>
      <c r="B101" s="192"/>
      <c r="C101" s="337"/>
      <c r="D101" s="209"/>
      <c r="E101" s="209"/>
      <c r="F101" s="197" t="s">
        <v>352</v>
      </c>
      <c r="G101" s="209">
        <v>185</v>
      </c>
      <c r="H101" s="209"/>
      <c r="I101" s="209"/>
      <c r="J101" s="507" t="s">
        <v>1647</v>
      </c>
      <c r="K101" s="502">
        <v>1130</v>
      </c>
      <c r="L101" s="194"/>
      <c r="M101" s="340"/>
      <c r="N101" s="192" t="s">
        <v>1645</v>
      </c>
      <c r="O101" s="209">
        <v>160</v>
      </c>
      <c r="P101" s="194"/>
    </row>
    <row r="102" spans="1:16" ht="13.5">
      <c r="A102" s="590" t="s">
        <v>1344</v>
      </c>
      <c r="B102" s="591"/>
      <c r="C102" s="591"/>
      <c r="D102" s="592"/>
      <c r="E102" s="209"/>
      <c r="F102" s="507" t="s">
        <v>353</v>
      </c>
      <c r="G102" s="509">
        <v>115</v>
      </c>
      <c r="H102" s="209"/>
      <c r="I102" s="209"/>
      <c r="J102" s="197" t="s">
        <v>315</v>
      </c>
      <c r="K102" s="337">
        <v>345</v>
      </c>
      <c r="L102" s="337"/>
      <c r="M102" s="340"/>
      <c r="N102" s="192" t="s">
        <v>376</v>
      </c>
      <c r="O102" s="209">
        <v>35</v>
      </c>
      <c r="P102" s="209"/>
    </row>
    <row r="103" spans="1:16" ht="13.5">
      <c r="A103" s="209"/>
      <c r="B103" s="201" t="s">
        <v>319</v>
      </c>
      <c r="C103" s="209"/>
      <c r="D103" s="209"/>
      <c r="E103" s="209"/>
      <c r="F103" s="225" t="s">
        <v>1141</v>
      </c>
      <c r="G103" s="209"/>
      <c r="H103" s="209"/>
      <c r="I103" s="209"/>
      <c r="J103" s="507" t="s">
        <v>1401</v>
      </c>
      <c r="K103" s="502">
        <v>620</v>
      </c>
      <c r="L103" s="194"/>
      <c r="M103" s="340"/>
      <c r="N103" s="192" t="s">
        <v>377</v>
      </c>
      <c r="O103" s="209">
        <v>25</v>
      </c>
      <c r="P103" s="209"/>
    </row>
    <row r="104" spans="1:16" ht="13.5">
      <c r="A104" s="209"/>
      <c r="B104" s="201" t="s">
        <v>320</v>
      </c>
      <c r="C104" s="194">
        <v>130</v>
      </c>
      <c r="D104" s="194"/>
      <c r="E104" s="209"/>
      <c r="F104" s="197" t="s">
        <v>354</v>
      </c>
      <c r="G104" s="209">
        <v>35</v>
      </c>
      <c r="H104" s="209"/>
      <c r="I104" s="209"/>
      <c r="J104" s="197" t="s">
        <v>389</v>
      </c>
      <c r="K104" s="194">
        <v>1155</v>
      </c>
      <c r="L104" s="194"/>
      <c r="M104" s="340"/>
      <c r="N104" s="192" t="s">
        <v>378</v>
      </c>
      <c r="O104" s="209">
        <v>0</v>
      </c>
      <c r="P104" s="209"/>
    </row>
    <row r="105" spans="1:16" ht="13.5">
      <c r="A105" s="209"/>
      <c r="B105" s="197" t="s">
        <v>958</v>
      </c>
      <c r="C105" s="194">
        <v>160</v>
      </c>
      <c r="D105" s="194"/>
      <c r="E105" s="209"/>
      <c r="F105" s="197"/>
      <c r="G105" s="337"/>
      <c r="H105" s="209"/>
      <c r="I105" s="209"/>
      <c r="J105" s="197" t="s">
        <v>712</v>
      </c>
      <c r="K105" s="194">
        <v>1250</v>
      </c>
      <c r="L105" s="194"/>
      <c r="M105" s="340"/>
      <c r="N105" s="192" t="s">
        <v>1106</v>
      </c>
      <c r="O105" s="209">
        <v>0</v>
      </c>
      <c r="P105" s="209"/>
    </row>
    <row r="106" spans="1:16" ht="13.5">
      <c r="A106" s="209"/>
      <c r="B106" s="511" t="s">
        <v>311</v>
      </c>
      <c r="C106" s="502">
        <v>840</v>
      </c>
      <c r="D106" s="194"/>
      <c r="E106" s="209"/>
      <c r="F106" s="197"/>
      <c r="G106" s="337"/>
      <c r="H106" s="209"/>
      <c r="I106" s="338"/>
      <c r="J106" s="197" t="s">
        <v>543</v>
      </c>
      <c r="K106" s="464">
        <v>280</v>
      </c>
      <c r="L106" s="464"/>
      <c r="M106" s="340"/>
      <c r="N106" s="197" t="s">
        <v>1233</v>
      </c>
      <c r="O106" s="337">
        <v>0</v>
      </c>
      <c r="P106" s="209"/>
    </row>
    <row r="107" spans="1:16" ht="13.5">
      <c r="A107" s="209"/>
      <c r="B107" s="197" t="s">
        <v>959</v>
      </c>
      <c r="C107" s="337">
        <v>580</v>
      </c>
      <c r="D107" s="194"/>
      <c r="E107" s="209"/>
      <c r="F107" s="237" t="s">
        <v>1352</v>
      </c>
      <c r="G107" s="347">
        <f>SUM(G98:G106)</f>
        <v>1120</v>
      </c>
      <c r="H107" s="355">
        <f>SUM(H98:H106)</f>
        <v>0</v>
      </c>
      <c r="I107" s="338"/>
      <c r="J107" s="197" t="s">
        <v>373</v>
      </c>
      <c r="K107" s="194">
        <v>450</v>
      </c>
      <c r="L107" s="490"/>
      <c r="M107" s="209"/>
      <c r="N107" s="197"/>
      <c r="O107" s="337"/>
      <c r="P107" s="209"/>
    </row>
    <row r="108" spans="1:16" ht="13.5">
      <c r="A108" s="209"/>
      <c r="B108" s="197" t="s">
        <v>960</v>
      </c>
      <c r="C108" s="337">
        <v>395</v>
      </c>
      <c r="D108" s="194"/>
      <c r="E108" s="209"/>
      <c r="F108" s="197"/>
      <c r="G108" s="337"/>
      <c r="H108" s="209"/>
      <c r="I108" s="209"/>
      <c r="J108" s="507" t="s">
        <v>1416</v>
      </c>
      <c r="K108" s="502">
        <v>1580</v>
      </c>
      <c r="L108" s="194"/>
      <c r="M108" s="209"/>
      <c r="N108" s="223" t="s">
        <v>793</v>
      </c>
      <c r="O108" s="345">
        <f>SUM(O95:O107)</f>
        <v>925</v>
      </c>
      <c r="P108" s="349">
        <f>SUM(P95:P107)</f>
        <v>0</v>
      </c>
    </row>
    <row r="109" spans="1:16" ht="13.5">
      <c r="A109" s="209"/>
      <c r="B109" s="197" t="s">
        <v>321</v>
      </c>
      <c r="C109" s="194">
        <v>130</v>
      </c>
      <c r="D109" s="194"/>
      <c r="E109" s="392" t="s">
        <v>1353</v>
      </c>
      <c r="F109" s="376"/>
      <c r="G109" s="376"/>
      <c r="H109" s="377"/>
      <c r="I109" s="209"/>
      <c r="J109" s="197" t="s">
        <v>99</v>
      </c>
      <c r="K109" s="337">
        <v>0</v>
      </c>
      <c r="L109" s="337"/>
      <c r="M109" s="209"/>
      <c r="N109" s="209"/>
      <c r="O109" s="209"/>
      <c r="P109" s="209"/>
    </row>
    <row r="110" spans="1:16" ht="13.5">
      <c r="A110" s="209"/>
      <c r="B110" s="197" t="s">
        <v>961</v>
      </c>
      <c r="C110" s="337">
        <v>0</v>
      </c>
      <c r="D110" s="337"/>
      <c r="E110" s="340"/>
      <c r="F110" s="198" t="s">
        <v>93</v>
      </c>
      <c r="G110" s="194">
        <v>920</v>
      </c>
      <c r="H110" s="194"/>
      <c r="I110" s="209"/>
      <c r="J110" s="215" t="s">
        <v>371</v>
      </c>
      <c r="K110" s="337">
        <v>0</v>
      </c>
      <c r="L110" s="337"/>
      <c r="M110" s="597" t="s">
        <v>1378</v>
      </c>
      <c r="N110" s="598"/>
      <c r="O110" s="598"/>
      <c r="P110" s="599"/>
    </row>
    <row r="111" spans="1:16" ht="13.5">
      <c r="A111" s="209"/>
      <c r="B111" s="197" t="s">
        <v>1220</v>
      </c>
      <c r="C111" s="194">
        <v>170</v>
      </c>
      <c r="D111" s="194"/>
      <c r="E111" s="340"/>
      <c r="F111" s="198" t="s">
        <v>1154</v>
      </c>
      <c r="G111" s="209">
        <v>405</v>
      </c>
      <c r="H111" s="209"/>
      <c r="I111" s="209"/>
      <c r="J111" s="197"/>
      <c r="K111" s="209"/>
      <c r="L111" s="209"/>
      <c r="M111" s="209"/>
      <c r="N111" s="201" t="s">
        <v>102</v>
      </c>
      <c r="O111" s="209">
        <v>440</v>
      </c>
      <c r="P111" s="209"/>
    </row>
    <row r="112" spans="1:16" ht="13.5">
      <c r="A112" s="209"/>
      <c r="B112" s="197" t="s">
        <v>318</v>
      </c>
      <c r="C112" s="194">
        <v>165</v>
      </c>
      <c r="D112" s="194"/>
      <c r="E112" s="340"/>
      <c r="F112" s="192" t="s">
        <v>1049</v>
      </c>
      <c r="G112" s="209">
        <v>745</v>
      </c>
      <c r="H112" s="209"/>
      <c r="I112" s="209"/>
      <c r="J112" s="216"/>
      <c r="K112" s="337"/>
      <c r="L112" s="209"/>
      <c r="M112" s="209"/>
      <c r="N112" s="201" t="s">
        <v>103</v>
      </c>
      <c r="O112" s="209">
        <v>400</v>
      </c>
      <c r="P112" s="209"/>
    </row>
    <row r="113" spans="1:16" ht="13.5">
      <c r="A113" s="209"/>
      <c r="B113" s="197" t="s">
        <v>786</v>
      </c>
      <c r="C113" s="194">
        <v>1000</v>
      </c>
      <c r="D113" s="194"/>
      <c r="E113" s="340"/>
      <c r="F113" s="192" t="s">
        <v>1050</v>
      </c>
      <c r="G113" s="209">
        <v>0</v>
      </c>
      <c r="H113" s="209"/>
      <c r="I113" s="209"/>
      <c r="J113" s="359"/>
      <c r="K113" s="337"/>
      <c r="L113" s="209"/>
      <c r="M113" s="209"/>
      <c r="N113" s="197" t="s">
        <v>361</v>
      </c>
      <c r="O113" s="209">
        <v>15</v>
      </c>
      <c r="P113" s="209"/>
    </row>
    <row r="114" spans="1:16" ht="13.5">
      <c r="A114" s="209"/>
      <c r="B114" s="197" t="s">
        <v>705</v>
      </c>
      <c r="C114" s="337">
        <v>0</v>
      </c>
      <c r="D114" s="194"/>
      <c r="E114" s="340"/>
      <c r="F114" s="192" t="s">
        <v>1051</v>
      </c>
      <c r="G114" s="194">
        <v>445</v>
      </c>
      <c r="H114" s="194"/>
      <c r="I114" s="209"/>
      <c r="J114" s="359"/>
      <c r="K114" s="337"/>
      <c r="L114" s="209"/>
      <c r="M114" s="209"/>
      <c r="N114" s="197" t="s">
        <v>362</v>
      </c>
      <c r="O114" s="209">
        <v>55</v>
      </c>
      <c r="P114" s="209"/>
    </row>
    <row r="115" spans="1:16" ht="13.5">
      <c r="A115" s="209"/>
      <c r="B115" s="237" t="s">
        <v>1345</v>
      </c>
      <c r="C115" s="347">
        <f>SUM(C103:C114)</f>
        <v>3570</v>
      </c>
      <c r="D115" s="348">
        <f>SUM(D103:D114)</f>
        <v>0</v>
      </c>
      <c r="E115" s="340"/>
      <c r="F115" s="192" t="s">
        <v>925</v>
      </c>
      <c r="G115" s="209">
        <v>660</v>
      </c>
      <c r="H115" s="194"/>
      <c r="I115" s="209"/>
      <c r="J115" s="216"/>
      <c r="K115" s="337"/>
      <c r="L115" s="209"/>
      <c r="M115" s="209"/>
      <c r="N115" s="197" t="s">
        <v>740</v>
      </c>
      <c r="O115" s="209">
        <v>30</v>
      </c>
      <c r="P115" s="209"/>
    </row>
    <row r="116" spans="1:16" ht="13.5">
      <c r="A116" s="209"/>
      <c r="B116" s="197"/>
      <c r="C116" s="209"/>
      <c r="D116" s="209"/>
      <c r="E116" s="340"/>
      <c r="F116" s="501" t="s">
        <v>1027</v>
      </c>
      <c r="G116" s="509">
        <v>840</v>
      </c>
      <c r="H116" s="209"/>
      <c r="I116" s="209"/>
      <c r="J116" s="218" t="s">
        <v>969</v>
      </c>
      <c r="K116" s="402">
        <f>SUM(K96:K115)</f>
        <v>8855</v>
      </c>
      <c r="L116" s="349">
        <f>SUM(L96:L115)</f>
        <v>0</v>
      </c>
      <c r="M116" s="209"/>
      <c r="N116" s="507" t="s">
        <v>104</v>
      </c>
      <c r="O116" s="509">
        <v>200</v>
      </c>
      <c r="P116" s="209"/>
    </row>
    <row r="117" spans="1:16" ht="13.5">
      <c r="A117" s="389" t="s">
        <v>1346</v>
      </c>
      <c r="B117" s="411"/>
      <c r="C117" s="411"/>
      <c r="D117" s="412"/>
      <c r="E117" s="340"/>
      <c r="F117" s="192" t="s">
        <v>355</v>
      </c>
      <c r="G117" s="209">
        <v>0</v>
      </c>
      <c r="H117" s="209"/>
      <c r="I117" s="209"/>
      <c r="J117" s="233" t="s">
        <v>621</v>
      </c>
      <c r="K117" s="403">
        <f>SUM(K93+K116)</f>
        <v>14940</v>
      </c>
      <c r="L117" s="348">
        <f>SUM(L93+L116)</f>
        <v>0</v>
      </c>
      <c r="M117" s="209"/>
      <c r="N117" s="197" t="s">
        <v>105</v>
      </c>
      <c r="O117" s="194">
        <v>75</v>
      </c>
      <c r="P117" s="194"/>
    </row>
    <row r="118" spans="1:16" ht="13.5">
      <c r="A118" s="209"/>
      <c r="B118" s="201" t="s">
        <v>964</v>
      </c>
      <c r="C118" s="341">
        <v>0</v>
      </c>
      <c r="D118" s="209"/>
      <c r="E118" s="340"/>
      <c r="F118" s="192" t="s">
        <v>1654</v>
      </c>
      <c r="G118" s="194">
        <v>1000</v>
      </c>
      <c r="H118" s="194"/>
      <c r="I118" s="209"/>
      <c r="J118" s="192"/>
      <c r="K118" s="337"/>
      <c r="L118" s="209"/>
      <c r="M118" s="209"/>
      <c r="N118" s="215"/>
      <c r="O118" s="209"/>
      <c r="P118" s="209"/>
    </row>
    <row r="119" spans="1:16" ht="13.5">
      <c r="A119" s="209"/>
      <c r="B119" s="201" t="s">
        <v>1235</v>
      </c>
      <c r="C119" s="343">
        <v>300</v>
      </c>
      <c r="D119" s="343"/>
      <c r="E119" s="340"/>
      <c r="F119" s="501" t="s">
        <v>1655</v>
      </c>
      <c r="G119" s="502">
        <v>1125</v>
      </c>
      <c r="H119" s="194"/>
      <c r="I119" s="581" t="s">
        <v>1379</v>
      </c>
      <c r="J119" s="582"/>
      <c r="K119" s="582"/>
      <c r="L119" s="583"/>
      <c r="M119" s="209"/>
      <c r="N119" s="215"/>
      <c r="O119" s="337"/>
      <c r="P119" s="209"/>
    </row>
    <row r="120" spans="1:16" ht="13.5">
      <c r="A120" s="209"/>
      <c r="B120" s="197" t="s">
        <v>332</v>
      </c>
      <c r="C120" s="209">
        <v>225</v>
      </c>
      <c r="D120" s="209"/>
      <c r="E120" s="340"/>
      <c r="F120" s="501" t="s">
        <v>94</v>
      </c>
      <c r="G120" s="502">
        <v>490</v>
      </c>
      <c r="H120" s="194"/>
      <c r="I120" s="209"/>
      <c r="J120" s="192" t="s">
        <v>379</v>
      </c>
      <c r="K120" s="209">
        <v>0</v>
      </c>
      <c r="L120" s="209"/>
      <c r="M120" s="209"/>
      <c r="N120" s="215"/>
      <c r="O120" s="337"/>
      <c r="P120" s="209"/>
    </row>
    <row r="121" spans="1:16" ht="13.5">
      <c r="A121" s="360"/>
      <c r="B121" s="197" t="s">
        <v>631</v>
      </c>
      <c r="C121" s="341">
        <v>735</v>
      </c>
      <c r="D121" s="491"/>
      <c r="E121" s="340"/>
      <c r="F121" s="429" t="s">
        <v>1510</v>
      </c>
      <c r="G121" s="209">
        <v>670</v>
      </c>
      <c r="H121" s="209"/>
      <c r="I121" s="209"/>
      <c r="J121" s="192" t="s">
        <v>1234</v>
      </c>
      <c r="K121" s="209">
        <v>415</v>
      </c>
      <c r="L121" s="209"/>
      <c r="M121" s="209"/>
      <c r="N121" s="197"/>
      <c r="O121" s="337"/>
      <c r="P121" s="209"/>
    </row>
    <row r="122" spans="1:16" ht="13.5">
      <c r="A122" s="340"/>
      <c r="B122" s="197" t="s">
        <v>632</v>
      </c>
      <c r="C122" s="209">
        <v>0</v>
      </c>
      <c r="D122" s="209"/>
      <c r="E122" s="340"/>
      <c r="F122" s="192" t="s">
        <v>95</v>
      </c>
      <c r="G122" s="209">
        <v>655</v>
      </c>
      <c r="H122" s="209"/>
      <c r="I122" s="209"/>
      <c r="J122" s="192" t="s">
        <v>263</v>
      </c>
      <c r="K122" s="209">
        <v>130</v>
      </c>
      <c r="L122" s="209"/>
      <c r="M122" s="209"/>
      <c r="N122" s="223" t="s">
        <v>794</v>
      </c>
      <c r="O122" s="345">
        <f>SUM(O111:O121)</f>
        <v>1215</v>
      </c>
      <c r="P122" s="349">
        <f>SUM(P111:P121)</f>
        <v>0</v>
      </c>
    </row>
    <row r="123" spans="1:16" ht="13.5">
      <c r="A123" s="340"/>
      <c r="B123" s="197" t="s">
        <v>239</v>
      </c>
      <c r="C123" s="209">
        <v>180</v>
      </c>
      <c r="D123" s="209"/>
      <c r="E123" s="340"/>
      <c r="F123" s="192" t="s">
        <v>1052</v>
      </c>
      <c r="G123" s="209">
        <v>0</v>
      </c>
      <c r="H123" s="209"/>
      <c r="I123" s="209"/>
      <c r="J123" s="501" t="s">
        <v>380</v>
      </c>
      <c r="K123" s="509">
        <v>555</v>
      </c>
      <c r="L123" s="209"/>
      <c r="M123" s="209"/>
      <c r="N123" s="233" t="s">
        <v>767</v>
      </c>
      <c r="O123" s="347">
        <f>SUM(K130+O92+O108+O122)</f>
        <v>10810</v>
      </c>
      <c r="P123" s="348">
        <f>SUM(L130+P92+P108+P122)</f>
        <v>0</v>
      </c>
    </row>
    <row r="124" spans="1:16" ht="13.5">
      <c r="A124" s="340"/>
      <c r="B124" s="197" t="s">
        <v>1236</v>
      </c>
      <c r="C124" s="209">
        <v>790</v>
      </c>
      <c r="D124" s="209"/>
      <c r="E124" s="340"/>
      <c r="F124" s="192" t="s">
        <v>96</v>
      </c>
      <c r="G124" s="209"/>
      <c r="H124" s="209"/>
      <c r="I124" s="209"/>
      <c r="J124" s="501" t="s">
        <v>1107</v>
      </c>
      <c r="K124" s="509">
        <v>290</v>
      </c>
      <c r="L124" s="209"/>
      <c r="M124" s="209"/>
      <c r="N124" s="209"/>
      <c r="O124" s="209"/>
      <c r="P124" s="352"/>
    </row>
    <row r="125" spans="1:16" ht="13.5">
      <c r="A125" s="340"/>
      <c r="B125" s="237" t="s">
        <v>1347</v>
      </c>
      <c r="C125" s="347">
        <f>SUM(C118:C124)</f>
        <v>2230</v>
      </c>
      <c r="D125" s="355">
        <f>SUM(D118:D124)</f>
        <v>0</v>
      </c>
      <c r="E125" s="340"/>
      <c r="F125" s="192" t="s">
        <v>1153</v>
      </c>
      <c r="G125" s="209">
        <v>925</v>
      </c>
      <c r="H125" s="209"/>
      <c r="I125" s="209"/>
      <c r="J125" s="192" t="s">
        <v>1160</v>
      </c>
      <c r="K125" s="209">
        <v>220</v>
      </c>
      <c r="L125" s="209"/>
      <c r="M125" s="358"/>
      <c r="N125" s="358"/>
      <c r="O125" s="358"/>
      <c r="P125" s="342"/>
    </row>
    <row r="126" spans="1:16" ht="13.5">
      <c r="A126" s="340"/>
      <c r="B126" s="199"/>
      <c r="C126" s="337"/>
      <c r="D126" s="343"/>
      <c r="E126" s="340"/>
      <c r="F126" s="192" t="s">
        <v>358</v>
      </c>
      <c r="G126" s="209">
        <v>880</v>
      </c>
      <c r="H126" s="209"/>
      <c r="I126" s="209"/>
      <c r="J126" s="501" t="s">
        <v>1161</v>
      </c>
      <c r="K126" s="509">
        <v>230</v>
      </c>
      <c r="L126" s="209"/>
      <c r="M126" s="209"/>
      <c r="N126" s="201"/>
      <c r="O126" s="344"/>
      <c r="P126" s="352"/>
    </row>
    <row r="127" spans="1:16" ht="13.5">
      <c r="A127" s="391" t="s">
        <v>1348</v>
      </c>
      <c r="B127" s="361"/>
      <c r="C127" s="361"/>
      <c r="D127" s="361"/>
      <c r="E127" s="340"/>
      <c r="F127" s="192" t="s">
        <v>359</v>
      </c>
      <c r="G127" s="209">
        <v>335</v>
      </c>
      <c r="H127" s="209"/>
      <c r="I127" s="209"/>
      <c r="J127" s="192" t="s">
        <v>162</v>
      </c>
      <c r="K127" s="209">
        <v>0</v>
      </c>
      <c r="L127" s="209"/>
      <c r="M127" s="209"/>
      <c r="N127" s="201"/>
      <c r="O127" s="337"/>
      <c r="P127" s="352"/>
    </row>
    <row r="128" spans="1:16" ht="13.5">
      <c r="A128" s="340"/>
      <c r="B128" s="192" t="s">
        <v>333</v>
      </c>
      <c r="C128" s="209">
        <v>0</v>
      </c>
      <c r="D128" s="209"/>
      <c r="E128" s="340"/>
      <c r="F128" s="429" t="s">
        <v>1310</v>
      </c>
      <c r="G128" s="209">
        <v>885</v>
      </c>
      <c r="H128" s="209"/>
      <c r="I128" s="209"/>
      <c r="J128" s="192" t="s">
        <v>1409</v>
      </c>
      <c r="K128" s="209">
        <v>190</v>
      </c>
      <c r="L128" s="209"/>
      <c r="M128" s="209"/>
      <c r="N128" s="201"/>
      <c r="O128" s="337"/>
      <c r="P128" s="209"/>
    </row>
    <row r="129" spans="1:16" ht="13.5">
      <c r="A129" s="354"/>
      <c r="B129" s="192" t="s">
        <v>970</v>
      </c>
      <c r="C129" s="209">
        <v>105</v>
      </c>
      <c r="D129" s="352"/>
      <c r="E129" s="340"/>
      <c r="F129" s="192" t="s">
        <v>1509</v>
      </c>
      <c r="G129" s="209">
        <v>0</v>
      </c>
      <c r="H129" s="209"/>
      <c r="I129" s="340"/>
      <c r="J129" s="192"/>
      <c r="K129" s="337"/>
      <c r="L129" s="209"/>
      <c r="M129" s="209"/>
      <c r="N129" s="197"/>
      <c r="O129" s="337"/>
      <c r="P129" s="209"/>
    </row>
    <row r="130" spans="1:16" ht="13.5">
      <c r="A130" s="340"/>
      <c r="B130" s="198" t="s">
        <v>971</v>
      </c>
      <c r="C130" s="209">
        <v>315</v>
      </c>
      <c r="D130" s="209"/>
      <c r="E130" s="340"/>
      <c r="F130" s="192"/>
      <c r="G130" s="209"/>
      <c r="H130" s="209"/>
      <c r="I130" s="340"/>
      <c r="J130" s="223" t="s">
        <v>792</v>
      </c>
      <c r="K130" s="345">
        <f>SUM(K120:K129)</f>
        <v>2030</v>
      </c>
      <c r="L130" s="349">
        <f>SUM(L120:L129)</f>
        <v>0</v>
      </c>
      <c r="M130" s="209"/>
      <c r="N130" s="197"/>
      <c r="O130" s="337"/>
      <c r="P130" s="209"/>
    </row>
    <row r="131" spans="1:16" ht="13.5">
      <c r="A131" s="340"/>
      <c r="B131" s="198" t="s">
        <v>338</v>
      </c>
      <c r="C131" s="209">
        <v>1080</v>
      </c>
      <c r="D131" s="209"/>
      <c r="E131" s="209"/>
      <c r="F131" s="197"/>
      <c r="G131" s="209"/>
      <c r="H131" s="209"/>
      <c r="I131" s="340"/>
      <c r="J131" s="192"/>
      <c r="K131" s="337"/>
      <c r="L131" s="337"/>
      <c r="M131" s="209"/>
      <c r="N131" s="197"/>
      <c r="O131" s="337"/>
      <c r="P131" s="209"/>
    </row>
    <row r="132" spans="1:16" ht="13.5">
      <c r="A132" s="340"/>
      <c r="B132" s="192" t="s">
        <v>927</v>
      </c>
      <c r="C132" s="209">
        <v>265</v>
      </c>
      <c r="D132" s="209"/>
      <c r="E132" s="209"/>
      <c r="F132" s="237" t="s">
        <v>1354</v>
      </c>
      <c r="G132" s="242">
        <f>SUM(G110:G131)</f>
        <v>10980</v>
      </c>
      <c r="H132" s="355">
        <f>SUM(H110:H131)</f>
        <v>0</v>
      </c>
      <c r="I132" s="613" t="s">
        <v>1380</v>
      </c>
      <c r="J132" s="585"/>
      <c r="K132" s="585"/>
      <c r="L132" s="586"/>
      <c r="M132" s="209"/>
      <c r="N132" s="197"/>
      <c r="O132" s="337"/>
      <c r="P132" s="209"/>
    </row>
    <row r="133" spans="1:16" ht="13.5">
      <c r="A133" s="340"/>
      <c r="B133" s="192" t="s">
        <v>335</v>
      </c>
      <c r="C133" s="209">
        <v>705</v>
      </c>
      <c r="D133" s="194"/>
      <c r="E133" s="209"/>
      <c r="F133" s="197"/>
      <c r="G133" s="209"/>
      <c r="H133" s="209"/>
      <c r="I133" s="340"/>
      <c r="J133" s="198" t="s">
        <v>381</v>
      </c>
      <c r="K133" s="194">
        <v>140</v>
      </c>
      <c r="L133" s="194"/>
      <c r="M133" s="209"/>
      <c r="N133" s="197"/>
      <c r="O133" s="337"/>
      <c r="P133" s="209"/>
    </row>
    <row r="134" spans="1:16" ht="13.5">
      <c r="A134" s="340"/>
      <c r="B134" s="192" t="s">
        <v>336</v>
      </c>
      <c r="C134" s="209">
        <v>0</v>
      </c>
      <c r="D134" s="209"/>
      <c r="E134" s="209"/>
      <c r="F134" s="197"/>
      <c r="G134" s="209"/>
      <c r="H134" s="209"/>
      <c r="I134" s="340"/>
      <c r="J134" s="192" t="s">
        <v>403</v>
      </c>
      <c r="K134" s="337">
        <v>90</v>
      </c>
      <c r="L134" s="194"/>
      <c r="M134" s="209"/>
      <c r="N134" s="197"/>
      <c r="O134" s="337" t="s">
        <v>52</v>
      </c>
      <c r="P134" s="209"/>
    </row>
    <row r="135" spans="1:16" ht="13.5">
      <c r="A135" s="340"/>
      <c r="B135" s="192" t="s">
        <v>337</v>
      </c>
      <c r="C135" s="194">
        <v>325</v>
      </c>
      <c r="D135" s="194"/>
      <c r="E135" s="209"/>
      <c r="F135" s="197"/>
      <c r="G135" s="337"/>
      <c r="H135" s="209"/>
      <c r="I135" s="340"/>
      <c r="J135" s="192" t="s">
        <v>1311</v>
      </c>
      <c r="K135" s="194">
        <v>0</v>
      </c>
      <c r="L135" s="194"/>
      <c r="M135" s="209"/>
      <c r="N135" s="215"/>
      <c r="O135" s="337"/>
      <c r="P135" s="209"/>
    </row>
    <row r="136" spans="1:16" ht="13.5">
      <c r="A136" s="340"/>
      <c r="B136" s="192" t="s">
        <v>278</v>
      </c>
      <c r="C136" s="209">
        <v>1270</v>
      </c>
      <c r="D136" s="209"/>
      <c r="E136" s="209"/>
      <c r="F136" s="225"/>
      <c r="G136" s="337"/>
      <c r="H136" s="209"/>
      <c r="I136" s="340"/>
      <c r="J136" s="501" t="s">
        <v>1417</v>
      </c>
      <c r="K136" s="502">
        <v>970</v>
      </c>
      <c r="L136" s="194"/>
      <c r="M136" s="209"/>
      <c r="N136" s="209"/>
      <c r="O136" s="209"/>
      <c r="P136" s="209"/>
    </row>
    <row r="137" spans="1:16" ht="13.5">
      <c r="A137" s="340"/>
      <c r="B137" s="192" t="s">
        <v>972</v>
      </c>
      <c r="C137" s="209">
        <v>205</v>
      </c>
      <c r="D137" s="194"/>
      <c r="E137" s="209"/>
      <c r="F137" s="197"/>
      <c r="G137" s="337"/>
      <c r="H137" s="209"/>
      <c r="I137" s="340"/>
      <c r="J137" s="501" t="s">
        <v>1108</v>
      </c>
      <c r="K137" s="502">
        <v>740</v>
      </c>
      <c r="L137" s="194"/>
      <c r="M137" s="209"/>
      <c r="N137" s="209"/>
      <c r="O137" s="209"/>
      <c r="P137" s="209"/>
    </row>
    <row r="138" spans="1:16" ht="13.5">
      <c r="A138" s="340"/>
      <c r="B138" s="192" t="s">
        <v>508</v>
      </c>
      <c r="C138" s="209">
        <v>0</v>
      </c>
      <c r="D138" s="209"/>
      <c r="E138" s="209"/>
      <c r="F138" s="199"/>
      <c r="G138" s="337"/>
      <c r="H138" s="343"/>
      <c r="I138" s="340"/>
      <c r="J138" s="192" t="s">
        <v>404</v>
      </c>
      <c r="K138" s="194">
        <v>210</v>
      </c>
      <c r="L138" s="194"/>
      <c r="M138" s="209"/>
      <c r="N138" s="209"/>
      <c r="O138" s="209"/>
      <c r="P138" s="209"/>
    </row>
    <row r="139" spans="1:16" ht="13.5">
      <c r="A139" s="340"/>
      <c r="B139" s="192" t="s">
        <v>869</v>
      </c>
      <c r="C139" s="209">
        <v>0</v>
      </c>
      <c r="D139" s="209"/>
      <c r="E139" s="209"/>
      <c r="F139" s="209"/>
      <c r="G139" s="337"/>
      <c r="H139" s="209"/>
      <c r="I139" s="340"/>
      <c r="J139" s="192" t="s">
        <v>154</v>
      </c>
      <c r="K139" s="194">
        <v>385</v>
      </c>
      <c r="L139" s="194"/>
      <c r="M139" s="209"/>
      <c r="N139" s="209"/>
      <c r="O139" s="209"/>
      <c r="P139" s="209"/>
    </row>
    <row r="140" spans="1:16" ht="13.5">
      <c r="A140" s="340"/>
      <c r="B140" s="237" t="s">
        <v>1349</v>
      </c>
      <c r="C140" s="347">
        <f>SUM(C128:C139)</f>
        <v>4270</v>
      </c>
      <c r="D140" s="355">
        <f>SUM(D128:D139)</f>
        <v>0</v>
      </c>
      <c r="E140" s="209"/>
      <c r="F140" s="209"/>
      <c r="G140" s="337"/>
      <c r="H140" s="209"/>
      <c r="I140" s="340"/>
      <c r="J140" s="192" t="s">
        <v>936</v>
      </c>
      <c r="K140" s="194">
        <v>600</v>
      </c>
      <c r="L140" s="194"/>
      <c r="M140" s="209"/>
      <c r="N140" s="209"/>
      <c r="O140" s="209"/>
      <c r="P140" s="209"/>
    </row>
    <row r="141" spans="1:16" ht="13.5">
      <c r="A141" s="19"/>
      <c r="B141" s="19"/>
      <c r="C141" s="230"/>
      <c r="D141" s="19"/>
      <c r="E141" s="19"/>
      <c r="F141" s="19"/>
      <c r="G141" s="230"/>
      <c r="H141" s="19"/>
      <c r="I141" s="214"/>
      <c r="J141" s="231"/>
      <c r="K141" s="214"/>
      <c r="L141" s="19"/>
      <c r="M141" s="19"/>
      <c r="N141" s="19"/>
      <c r="O141" s="19"/>
      <c r="P141" s="19"/>
    </row>
    <row r="142" spans="1:16" ht="13.5">
      <c r="A142" s="19"/>
      <c r="B142" s="19"/>
      <c r="C142" s="230"/>
      <c r="D142" s="19"/>
      <c r="E142" s="19"/>
      <c r="F142" s="19"/>
      <c r="G142" s="230"/>
      <c r="H142" s="19"/>
      <c r="I142" s="232"/>
      <c r="J142" s="232"/>
      <c r="K142" s="232"/>
      <c r="L142" s="19"/>
      <c r="M142" s="19"/>
      <c r="N142" s="19"/>
      <c r="O142" s="19"/>
      <c r="P142" s="19"/>
    </row>
    <row r="143" spans="1:16" ht="13.5" customHeight="1">
      <c r="A143" s="530" t="s">
        <v>1017</v>
      </c>
      <c r="B143" s="530"/>
      <c r="C143" s="530"/>
      <c r="D143" s="530"/>
      <c r="E143" s="530" t="s">
        <v>1018</v>
      </c>
      <c r="F143" s="530"/>
      <c r="G143" s="530"/>
      <c r="H143" s="425" t="s">
        <v>1019</v>
      </c>
      <c r="I143" s="530" t="s">
        <v>1020</v>
      </c>
      <c r="J143" s="530"/>
      <c r="K143" s="530" t="s">
        <v>1021</v>
      </c>
      <c r="L143" s="530"/>
      <c r="M143" s="80"/>
      <c r="N143" s="80"/>
      <c r="O143" s="80"/>
      <c r="P143" s="89" t="s">
        <v>534</v>
      </c>
    </row>
    <row r="144" spans="1:16" ht="26.25" customHeight="1">
      <c r="A144" s="531"/>
      <c r="B144" s="531"/>
      <c r="C144" s="531"/>
      <c r="D144" s="531"/>
      <c r="E144" s="580"/>
      <c r="F144" s="580"/>
      <c r="G144" s="580"/>
      <c r="H144" s="426"/>
      <c r="I144" s="534">
        <f>I73</f>
        <v>0</v>
      </c>
      <c r="J144" s="534"/>
      <c r="K144" s="531"/>
      <c r="L144" s="531"/>
      <c r="M144" s="185"/>
      <c r="N144" s="186"/>
      <c r="O144" s="186"/>
      <c r="P144" s="186"/>
    </row>
    <row r="145" spans="1:16" ht="15" customHeight="1">
      <c r="A145" s="385" t="s">
        <v>1661</v>
      </c>
      <c r="B145" s="80"/>
      <c r="C145" s="80"/>
      <c r="D145" s="80"/>
      <c r="E145" s="80"/>
      <c r="F145" s="80"/>
      <c r="G145" s="80"/>
      <c r="H145" s="190" t="s">
        <v>1131</v>
      </c>
      <c r="I145" s="191"/>
      <c r="J145" s="90">
        <f>D156+D170+D202+L177+L188+L211+P156+P183+P211</f>
        <v>0</v>
      </c>
      <c r="K145" s="80"/>
      <c r="L145" s="80"/>
      <c r="M145" s="184" t="s">
        <v>532</v>
      </c>
      <c r="N145" s="184"/>
      <c r="O145" s="184"/>
      <c r="P145" s="184"/>
    </row>
    <row r="146" spans="1:16" ht="13.5">
      <c r="A146" s="91"/>
      <c r="B146" s="92" t="s">
        <v>564</v>
      </c>
      <c r="C146" s="92" t="s">
        <v>565</v>
      </c>
      <c r="D146" s="93"/>
      <c r="E146" s="91"/>
      <c r="F146" s="92" t="s">
        <v>564</v>
      </c>
      <c r="G146" s="92" t="s">
        <v>565</v>
      </c>
      <c r="H146" s="93"/>
      <c r="I146" s="91"/>
      <c r="J146" s="92" t="s">
        <v>564</v>
      </c>
      <c r="K146" s="92" t="s">
        <v>565</v>
      </c>
      <c r="L146" s="93"/>
      <c r="M146" s="91"/>
      <c r="N146" s="92" t="s">
        <v>564</v>
      </c>
      <c r="O146" s="92" t="s">
        <v>565</v>
      </c>
      <c r="P146" s="93"/>
    </row>
    <row r="147" spans="1:16" ht="13.5">
      <c r="A147" s="407" t="s">
        <v>1355</v>
      </c>
      <c r="B147" s="408"/>
      <c r="C147" s="408"/>
      <c r="D147" s="409"/>
      <c r="E147" s="187"/>
      <c r="F147" s="126"/>
      <c r="G147" s="126"/>
      <c r="H147" s="189"/>
      <c r="I147" s="603" t="s">
        <v>409</v>
      </c>
      <c r="J147" s="604"/>
      <c r="K147" s="604"/>
      <c r="L147" s="605"/>
      <c r="M147" s="394" t="s">
        <v>629</v>
      </c>
      <c r="N147" s="188"/>
      <c r="O147" s="188"/>
      <c r="P147" s="189"/>
    </row>
    <row r="148" spans="1:16" ht="13.5">
      <c r="A148" s="362"/>
      <c r="B148" s="198" t="s">
        <v>424</v>
      </c>
      <c r="C148" s="194">
        <v>105</v>
      </c>
      <c r="D148" s="194"/>
      <c r="E148" s="362"/>
      <c r="F148" s="106"/>
      <c r="G148" s="364"/>
      <c r="H148" s="365"/>
      <c r="I148" s="362"/>
      <c r="J148" s="83" t="s">
        <v>53</v>
      </c>
      <c r="K148" s="209">
        <v>25</v>
      </c>
      <c r="L148" s="209"/>
      <c r="M148" s="362"/>
      <c r="N148" s="101" t="s">
        <v>442</v>
      </c>
      <c r="O148" s="365">
        <v>30</v>
      </c>
      <c r="P148" s="365"/>
    </row>
    <row r="149" spans="1:16" ht="13.5">
      <c r="A149" s="365"/>
      <c r="B149" s="503" t="s">
        <v>425</v>
      </c>
      <c r="C149" s="502">
        <v>690</v>
      </c>
      <c r="D149" s="194"/>
      <c r="E149" s="362"/>
      <c r="F149" s="106"/>
      <c r="G149" s="363"/>
      <c r="H149" s="365"/>
      <c r="I149" s="362"/>
      <c r="J149" s="83" t="s">
        <v>922</v>
      </c>
      <c r="K149" s="194">
        <v>35</v>
      </c>
      <c r="L149" s="194"/>
      <c r="M149" s="362"/>
      <c r="N149" s="101" t="s">
        <v>135</v>
      </c>
      <c r="O149" s="209">
        <v>130</v>
      </c>
      <c r="P149" s="209"/>
    </row>
    <row r="150" spans="1:16" ht="13.5">
      <c r="A150" s="365"/>
      <c r="B150" s="192" t="s">
        <v>1029</v>
      </c>
      <c r="C150" s="194">
        <v>615</v>
      </c>
      <c r="D150" s="194"/>
      <c r="E150" s="362"/>
      <c r="F150" s="106"/>
      <c r="G150" s="363"/>
      <c r="H150" s="365"/>
      <c r="I150" s="362"/>
      <c r="J150" s="83" t="s">
        <v>1165</v>
      </c>
      <c r="K150" s="209">
        <v>20</v>
      </c>
      <c r="L150" s="209"/>
      <c r="M150" s="362"/>
      <c r="N150" s="101" t="s">
        <v>443</v>
      </c>
      <c r="O150" s="365">
        <v>145</v>
      </c>
      <c r="P150" s="365"/>
    </row>
    <row r="151" spans="1:16" ht="13.5">
      <c r="A151" s="365"/>
      <c r="B151" s="503" t="s">
        <v>1402</v>
      </c>
      <c r="C151" s="502">
        <v>135</v>
      </c>
      <c r="D151" s="194"/>
      <c r="E151" s="362"/>
      <c r="F151" s="106"/>
      <c r="G151" s="363"/>
      <c r="H151" s="365"/>
      <c r="I151" s="362"/>
      <c r="J151" s="197" t="s">
        <v>1118</v>
      </c>
      <c r="K151" s="209">
        <v>45</v>
      </c>
      <c r="L151" s="194"/>
      <c r="M151" s="362"/>
      <c r="N151" s="501" t="s">
        <v>444</v>
      </c>
      <c r="O151" s="509">
        <v>160</v>
      </c>
      <c r="P151" s="209"/>
    </row>
    <row r="152" spans="1:16" ht="13.5">
      <c r="A152" s="365"/>
      <c r="B152" s="198" t="s">
        <v>316</v>
      </c>
      <c r="C152" s="194">
        <v>0</v>
      </c>
      <c r="D152" s="194"/>
      <c r="E152" s="362"/>
      <c r="F152" s="83"/>
      <c r="G152" s="363"/>
      <c r="H152" s="365"/>
      <c r="I152" s="362"/>
      <c r="J152" s="83" t="s">
        <v>109</v>
      </c>
      <c r="K152" s="209">
        <v>20</v>
      </c>
      <c r="L152" s="194"/>
      <c r="M152" s="362"/>
      <c r="N152" s="192" t="s">
        <v>445</v>
      </c>
      <c r="O152" s="209">
        <v>135</v>
      </c>
      <c r="P152" s="209"/>
    </row>
    <row r="153" spans="1:16" ht="13.5">
      <c r="A153" s="365"/>
      <c r="B153" s="192" t="s">
        <v>1649</v>
      </c>
      <c r="C153" s="194">
        <v>250</v>
      </c>
      <c r="D153" s="194"/>
      <c r="E153" s="362"/>
      <c r="F153" s="83"/>
      <c r="G153" s="363"/>
      <c r="H153" s="365"/>
      <c r="I153" s="362"/>
      <c r="J153" s="101" t="s">
        <v>54</v>
      </c>
      <c r="K153" s="209">
        <v>25</v>
      </c>
      <c r="L153" s="194"/>
      <c r="M153" s="362"/>
      <c r="N153" s="192" t="s">
        <v>446</v>
      </c>
      <c r="O153" s="209">
        <v>30</v>
      </c>
      <c r="P153" s="209"/>
    </row>
    <row r="154" spans="1:16" ht="13.5">
      <c r="A154" s="365"/>
      <c r="B154" s="501" t="s">
        <v>1650</v>
      </c>
      <c r="C154" s="502">
        <v>315</v>
      </c>
      <c r="D154" s="194"/>
      <c r="E154" s="362"/>
      <c r="F154" s="101"/>
      <c r="G154" s="363"/>
      <c r="H154" s="365"/>
      <c r="I154" s="362"/>
      <c r="J154" s="101" t="s">
        <v>134</v>
      </c>
      <c r="K154" s="365">
        <v>0</v>
      </c>
      <c r="L154" s="209"/>
      <c r="M154" s="362"/>
      <c r="N154" s="101"/>
      <c r="O154" s="363"/>
      <c r="P154" s="365"/>
    </row>
    <row r="155" spans="1:16" ht="13.5">
      <c r="A155" s="365"/>
      <c r="B155" s="83"/>
      <c r="C155" s="363"/>
      <c r="D155" s="365"/>
      <c r="E155" s="362"/>
      <c r="F155" s="104"/>
      <c r="G155" s="363"/>
      <c r="H155" s="366"/>
      <c r="I155" s="362"/>
      <c r="J155" s="101"/>
      <c r="K155" s="363"/>
      <c r="L155" s="365"/>
      <c r="M155" s="362"/>
      <c r="N155" s="101"/>
      <c r="O155" s="363"/>
      <c r="P155" s="365"/>
    </row>
    <row r="156" spans="1:16" ht="13.5">
      <c r="A156" s="365"/>
      <c r="B156" s="237" t="s">
        <v>1356</v>
      </c>
      <c r="C156" s="347">
        <f>SUM(C148:C155)</f>
        <v>2110</v>
      </c>
      <c r="D156" s="355">
        <f>SUM(D148:D155)</f>
        <v>0</v>
      </c>
      <c r="E156" s="362"/>
      <c r="F156" s="101"/>
      <c r="G156" s="365"/>
      <c r="H156" s="365"/>
      <c r="I156" s="362"/>
      <c r="J156" s="223" t="s">
        <v>771</v>
      </c>
      <c r="K156" s="345">
        <f>SUM(K148:K155)</f>
        <v>170</v>
      </c>
      <c r="L156" s="349">
        <f>SUM(L148:L155)</f>
        <v>0</v>
      </c>
      <c r="M156" s="362"/>
      <c r="N156" s="237" t="s">
        <v>1361</v>
      </c>
      <c r="O156" s="347">
        <f>SUM(O148:O155)</f>
        <v>630</v>
      </c>
      <c r="P156" s="355">
        <f>SUM(P148:P155)</f>
        <v>0</v>
      </c>
    </row>
    <row r="157" spans="1:16" ht="13.5">
      <c r="A157" s="362"/>
      <c r="B157" s="101"/>
      <c r="C157" s="363"/>
      <c r="D157" s="363"/>
      <c r="E157" s="378" t="s">
        <v>618</v>
      </c>
      <c r="F157" s="379"/>
      <c r="G157" s="379"/>
      <c r="H157" s="380"/>
      <c r="I157" s="362"/>
      <c r="J157" s="101"/>
      <c r="K157" s="363"/>
      <c r="L157" s="365"/>
      <c r="M157" s="362"/>
      <c r="N157" s="101"/>
      <c r="O157" s="365"/>
      <c r="P157" s="365"/>
    </row>
    <row r="158" spans="1:16" ht="13.5">
      <c r="A158" s="362"/>
      <c r="B158" s="101"/>
      <c r="C158" s="363"/>
      <c r="D158" s="363"/>
      <c r="E158" s="395" t="s">
        <v>406</v>
      </c>
      <c r="F158" s="379"/>
      <c r="G158" s="379"/>
      <c r="H158" s="380"/>
      <c r="I158" s="541" t="s">
        <v>410</v>
      </c>
      <c r="J158" s="542"/>
      <c r="K158" s="542"/>
      <c r="L158" s="543"/>
      <c r="M158" s="393" t="s">
        <v>630</v>
      </c>
      <c r="N158" s="367"/>
      <c r="O158" s="367"/>
      <c r="P158" s="368"/>
    </row>
    <row r="159" spans="1:16" ht="13.5">
      <c r="A159" s="362"/>
      <c r="B159" s="101"/>
      <c r="C159" s="363"/>
      <c r="D159" s="363"/>
      <c r="E159" s="362"/>
      <c r="F159" s="192" t="s">
        <v>939</v>
      </c>
      <c r="G159" s="209">
        <v>50</v>
      </c>
      <c r="H159" s="209"/>
      <c r="I159" s="362"/>
      <c r="J159" s="101" t="s">
        <v>945</v>
      </c>
      <c r="K159" s="365">
        <v>70</v>
      </c>
      <c r="L159" s="209"/>
      <c r="M159" s="362"/>
      <c r="N159" s="101" t="s">
        <v>137</v>
      </c>
      <c r="O159" s="365">
        <v>105</v>
      </c>
      <c r="P159" s="209"/>
    </row>
    <row r="160" spans="1:16" ht="13.5">
      <c r="A160" s="362"/>
      <c r="B160" s="101"/>
      <c r="C160" s="363"/>
      <c r="D160" s="363"/>
      <c r="E160" s="362"/>
      <c r="F160" s="192" t="s">
        <v>940</v>
      </c>
      <c r="G160" s="209">
        <v>35</v>
      </c>
      <c r="H160" s="209"/>
      <c r="I160" s="362"/>
      <c r="J160" s="101" t="s">
        <v>423</v>
      </c>
      <c r="K160" s="365">
        <v>55</v>
      </c>
      <c r="L160" s="209"/>
      <c r="M160" s="362"/>
      <c r="N160" s="101" t="s">
        <v>447</v>
      </c>
      <c r="O160" s="365">
        <v>10</v>
      </c>
      <c r="P160" s="365"/>
    </row>
    <row r="161" spans="1:16" ht="13.5">
      <c r="A161" s="362"/>
      <c r="B161" s="101"/>
      <c r="C161" s="363"/>
      <c r="D161" s="363"/>
      <c r="E161" s="362"/>
      <c r="F161" s="192" t="s">
        <v>41</v>
      </c>
      <c r="G161" s="209">
        <v>40</v>
      </c>
      <c r="H161" s="209"/>
      <c r="I161" s="362"/>
      <c r="J161" s="101" t="s">
        <v>114</v>
      </c>
      <c r="K161" s="365">
        <v>45</v>
      </c>
      <c r="L161" s="209"/>
      <c r="M161" s="362"/>
      <c r="N161" s="101" t="s">
        <v>448</v>
      </c>
      <c r="O161" s="365">
        <v>25</v>
      </c>
      <c r="P161" s="365"/>
    </row>
    <row r="162" spans="1:16" ht="13.5">
      <c r="A162" s="416" t="s">
        <v>1381</v>
      </c>
      <c r="B162" s="417"/>
      <c r="C162" s="417"/>
      <c r="D162" s="418"/>
      <c r="E162" s="362"/>
      <c r="F162" s="192" t="s">
        <v>136</v>
      </c>
      <c r="G162" s="209">
        <v>60</v>
      </c>
      <c r="H162" s="209"/>
      <c r="I162" s="362"/>
      <c r="J162" s="192" t="s">
        <v>1166</v>
      </c>
      <c r="K162" s="209">
        <v>65</v>
      </c>
      <c r="L162" s="209"/>
      <c r="M162" s="362"/>
      <c r="N162" s="101" t="s">
        <v>449</v>
      </c>
      <c r="O162" s="365">
        <v>80</v>
      </c>
      <c r="P162" s="365"/>
    </row>
    <row r="163" spans="1:16" ht="13.5">
      <c r="A163" s="362"/>
      <c r="B163" s="201" t="s">
        <v>1014</v>
      </c>
      <c r="C163" s="209">
        <v>405</v>
      </c>
      <c r="D163" s="209"/>
      <c r="E163" s="362"/>
      <c r="F163" s="192" t="s">
        <v>110</v>
      </c>
      <c r="G163" s="209">
        <v>35</v>
      </c>
      <c r="H163" s="209"/>
      <c r="I163" s="340"/>
      <c r="J163" s="192" t="s">
        <v>34</v>
      </c>
      <c r="K163" s="209">
        <v>0</v>
      </c>
      <c r="L163" s="209"/>
      <c r="M163" s="362"/>
      <c r="N163" s="192" t="s">
        <v>138</v>
      </c>
      <c r="O163" s="209">
        <v>280</v>
      </c>
      <c r="P163" s="209"/>
    </row>
    <row r="164" spans="1:16" ht="13.5">
      <c r="A164" s="362"/>
      <c r="B164" s="106" t="s">
        <v>1163</v>
      </c>
      <c r="C164" s="209">
        <v>390</v>
      </c>
      <c r="D164" s="209"/>
      <c r="E164" s="362"/>
      <c r="F164" s="192" t="s">
        <v>1155</v>
      </c>
      <c r="G164" s="209">
        <v>660</v>
      </c>
      <c r="H164" s="209"/>
      <c r="I164" s="340"/>
      <c r="J164" s="192" t="s">
        <v>1228</v>
      </c>
      <c r="K164" s="209">
        <v>20</v>
      </c>
      <c r="L164" s="209"/>
      <c r="M164" s="362"/>
      <c r="N164" s="192" t="s">
        <v>1120</v>
      </c>
      <c r="O164" s="209">
        <v>10</v>
      </c>
      <c r="P164" s="209"/>
    </row>
    <row r="165" spans="1:16" ht="13.5">
      <c r="A165" s="362"/>
      <c r="B165" s="106" t="s">
        <v>1226</v>
      </c>
      <c r="C165" s="209">
        <v>775</v>
      </c>
      <c r="D165" s="209"/>
      <c r="E165" s="362"/>
      <c r="F165" s="213" t="s">
        <v>155</v>
      </c>
      <c r="G165" s="209">
        <v>95</v>
      </c>
      <c r="H165" s="209"/>
      <c r="I165" s="340"/>
      <c r="J165" s="192" t="s">
        <v>946</v>
      </c>
      <c r="K165" s="209">
        <v>30</v>
      </c>
      <c r="L165" s="209"/>
      <c r="M165" s="340"/>
      <c r="N165" s="192" t="s">
        <v>1170</v>
      </c>
      <c r="O165" s="209">
        <v>65</v>
      </c>
      <c r="P165" s="209"/>
    </row>
    <row r="166" spans="1:16" ht="13.5">
      <c r="A166" s="362"/>
      <c r="B166" s="83"/>
      <c r="C166" s="365"/>
      <c r="D166" s="209"/>
      <c r="E166" s="362"/>
      <c r="F166" s="192" t="s">
        <v>941</v>
      </c>
      <c r="G166" s="209">
        <v>400</v>
      </c>
      <c r="H166" s="209"/>
      <c r="I166" s="340"/>
      <c r="J166" s="192" t="s">
        <v>37</v>
      </c>
      <c r="K166" s="209">
        <v>20</v>
      </c>
      <c r="L166" s="209"/>
      <c r="M166" s="340"/>
      <c r="N166" s="192" t="s">
        <v>231</v>
      </c>
      <c r="O166" s="209">
        <v>15</v>
      </c>
      <c r="P166" s="209"/>
    </row>
    <row r="167" spans="1:16" ht="13.5">
      <c r="A167" s="362"/>
      <c r="B167" s="83"/>
      <c r="C167" s="363"/>
      <c r="D167" s="365"/>
      <c r="E167" s="362"/>
      <c r="F167" s="192" t="s">
        <v>370</v>
      </c>
      <c r="G167" s="209">
        <v>585</v>
      </c>
      <c r="H167" s="209"/>
      <c r="I167" s="340"/>
      <c r="J167" s="192" t="s">
        <v>947</v>
      </c>
      <c r="K167" s="209">
        <v>15</v>
      </c>
      <c r="L167" s="209"/>
      <c r="M167" s="340"/>
      <c r="N167" s="192" t="s">
        <v>1121</v>
      </c>
      <c r="O167" s="209">
        <v>75</v>
      </c>
      <c r="P167" s="209"/>
    </row>
    <row r="168" spans="1:16" ht="13.5">
      <c r="A168" s="362"/>
      <c r="B168" s="83"/>
      <c r="C168" s="363"/>
      <c r="D168" s="365"/>
      <c r="E168" s="362"/>
      <c r="F168" s="192" t="s">
        <v>603</v>
      </c>
      <c r="G168" s="209">
        <v>740</v>
      </c>
      <c r="H168" s="209"/>
      <c r="I168" s="340"/>
      <c r="J168" s="192" t="s">
        <v>948</v>
      </c>
      <c r="K168" s="209">
        <v>10</v>
      </c>
      <c r="L168" s="209"/>
      <c r="M168" s="340"/>
      <c r="N168" s="192" t="s">
        <v>450</v>
      </c>
      <c r="O168" s="209">
        <v>65</v>
      </c>
      <c r="P168" s="209"/>
    </row>
    <row r="169" spans="1:16" ht="13.5">
      <c r="A169" s="362"/>
      <c r="B169" s="101"/>
      <c r="C169" s="363"/>
      <c r="D169" s="365"/>
      <c r="E169" s="362"/>
      <c r="F169" s="192" t="s">
        <v>111</v>
      </c>
      <c r="G169" s="209">
        <v>95</v>
      </c>
      <c r="H169" s="209"/>
      <c r="I169" s="340"/>
      <c r="J169" s="192" t="s">
        <v>949</v>
      </c>
      <c r="K169" s="209">
        <v>10</v>
      </c>
      <c r="L169" s="209"/>
      <c r="M169" s="340"/>
      <c r="N169" s="192" t="s">
        <v>455</v>
      </c>
      <c r="O169" s="209">
        <v>475</v>
      </c>
      <c r="P169" s="209"/>
    </row>
    <row r="170" spans="1:16" ht="13.5">
      <c r="A170" s="362"/>
      <c r="B170" s="237" t="s">
        <v>1357</v>
      </c>
      <c r="C170" s="347">
        <f>SUM(C163:C169)</f>
        <v>1570</v>
      </c>
      <c r="D170" s="355">
        <f>SUM(D163:D169)</f>
        <v>0</v>
      </c>
      <c r="E170" s="362"/>
      <c r="F170" s="192" t="s">
        <v>112</v>
      </c>
      <c r="G170" s="209">
        <v>15</v>
      </c>
      <c r="H170" s="209"/>
      <c r="I170" s="340"/>
      <c r="J170" s="192" t="s">
        <v>35</v>
      </c>
      <c r="K170" s="209">
        <v>0</v>
      </c>
      <c r="L170" s="209"/>
      <c r="M170" s="340"/>
      <c r="N170" s="192" t="s">
        <v>451</v>
      </c>
      <c r="O170" s="209">
        <v>35</v>
      </c>
      <c r="P170" s="209"/>
    </row>
    <row r="171" spans="1:16" ht="13.5">
      <c r="A171" s="362"/>
      <c r="B171" s="104"/>
      <c r="C171" s="363"/>
      <c r="D171" s="366"/>
      <c r="E171" s="362"/>
      <c r="F171" s="192" t="s">
        <v>113</v>
      </c>
      <c r="G171" s="194">
        <v>355</v>
      </c>
      <c r="H171" s="194"/>
      <c r="I171" s="362"/>
      <c r="J171" s="192" t="s">
        <v>115</v>
      </c>
      <c r="K171" s="209">
        <v>10</v>
      </c>
      <c r="L171" s="209"/>
      <c r="M171" s="340"/>
      <c r="N171" s="197" t="s">
        <v>318</v>
      </c>
      <c r="O171" s="209">
        <v>125</v>
      </c>
      <c r="P171" s="209"/>
    </row>
    <row r="172" spans="1:16" ht="13.5">
      <c r="A172" s="362"/>
      <c r="B172" s="101"/>
      <c r="C172" s="365"/>
      <c r="D172" s="365"/>
      <c r="E172" s="362"/>
      <c r="F172" s="420" t="s">
        <v>1312</v>
      </c>
      <c r="G172" s="209">
        <v>640</v>
      </c>
      <c r="H172" s="209"/>
      <c r="I172" s="362"/>
      <c r="J172" s="192" t="s">
        <v>116</v>
      </c>
      <c r="K172" s="209">
        <v>10</v>
      </c>
      <c r="L172" s="209"/>
      <c r="M172" s="340"/>
      <c r="N172" s="197" t="s">
        <v>452</v>
      </c>
      <c r="O172" s="209">
        <v>60</v>
      </c>
      <c r="P172" s="209"/>
    </row>
    <row r="173" spans="1:16" ht="13.5">
      <c r="A173" s="369"/>
      <c r="B173" s="369"/>
      <c r="C173" s="369"/>
      <c r="D173" s="369"/>
      <c r="E173" s="362"/>
      <c r="F173" s="192" t="s">
        <v>708</v>
      </c>
      <c r="G173" s="209">
        <v>0</v>
      </c>
      <c r="H173" s="209"/>
      <c r="I173" s="362"/>
      <c r="J173" s="192"/>
      <c r="K173" s="209"/>
      <c r="L173" s="209"/>
      <c r="M173" s="340"/>
      <c r="N173" s="197" t="s">
        <v>347</v>
      </c>
      <c r="O173" s="209">
        <v>90</v>
      </c>
      <c r="P173" s="209"/>
    </row>
    <row r="174" spans="1:16" ht="13.5">
      <c r="A174" s="362"/>
      <c r="B174" s="94"/>
      <c r="C174" s="364"/>
      <c r="D174" s="363"/>
      <c r="E174" s="362"/>
      <c r="F174" s="192" t="s">
        <v>943</v>
      </c>
      <c r="G174" s="209">
        <v>390</v>
      </c>
      <c r="H174" s="209"/>
      <c r="I174" s="340"/>
      <c r="J174" s="83"/>
      <c r="K174" s="363"/>
      <c r="L174" s="365"/>
      <c r="M174" s="362"/>
      <c r="N174" s="83" t="s">
        <v>117</v>
      </c>
      <c r="O174" s="209">
        <v>5</v>
      </c>
      <c r="P174" s="209"/>
    </row>
    <row r="175" spans="1:16" ht="13.5">
      <c r="A175" s="365"/>
      <c r="B175" s="94"/>
      <c r="C175" s="363"/>
      <c r="D175" s="363"/>
      <c r="E175" s="365"/>
      <c r="F175" s="83" t="s">
        <v>1111</v>
      </c>
      <c r="G175" s="209">
        <v>0</v>
      </c>
      <c r="H175" s="209"/>
      <c r="I175" s="365"/>
      <c r="J175" s="83"/>
      <c r="K175" s="363"/>
      <c r="L175" s="365"/>
      <c r="M175" s="365"/>
      <c r="N175" s="83" t="s">
        <v>453</v>
      </c>
      <c r="O175" s="365">
        <v>35</v>
      </c>
      <c r="P175" s="365"/>
    </row>
    <row r="176" spans="1:16" ht="13.5">
      <c r="A176" s="365"/>
      <c r="B176" s="94"/>
      <c r="C176" s="363"/>
      <c r="D176" s="363"/>
      <c r="E176" s="365"/>
      <c r="F176" s="83" t="s">
        <v>1181</v>
      </c>
      <c r="G176" s="209">
        <v>105</v>
      </c>
      <c r="H176" s="209"/>
      <c r="I176" s="365"/>
      <c r="J176" s="223" t="s">
        <v>772</v>
      </c>
      <c r="K176" s="345">
        <f>SUM(K159:K175)</f>
        <v>360</v>
      </c>
      <c r="L176" s="349">
        <f>SUM(L159:L175)</f>
        <v>0</v>
      </c>
      <c r="M176" s="365"/>
      <c r="N176" s="83" t="s">
        <v>454</v>
      </c>
      <c r="O176" s="365">
        <v>60</v>
      </c>
      <c r="P176" s="209"/>
    </row>
    <row r="177" spans="1:16" ht="13.5">
      <c r="A177" s="365"/>
      <c r="B177" s="101"/>
      <c r="C177" s="363"/>
      <c r="D177" s="363"/>
      <c r="E177" s="365"/>
      <c r="F177" s="118"/>
      <c r="G177" s="213"/>
      <c r="H177" s="465"/>
      <c r="I177" s="370"/>
      <c r="J177" s="233" t="s">
        <v>779</v>
      </c>
      <c r="K177" s="242">
        <f>G180+G197+G211+K156+K176</f>
        <v>6430</v>
      </c>
      <c r="L177" s="355">
        <f>H180+H197+H211+L156+L176</f>
        <v>0</v>
      </c>
      <c r="M177" s="365"/>
      <c r="N177" s="83" t="s">
        <v>267</v>
      </c>
      <c r="O177" s="209">
        <v>5</v>
      </c>
      <c r="P177" s="365"/>
    </row>
    <row r="178" spans="1:16" ht="13.5">
      <c r="A178" s="365"/>
      <c r="B178" s="94"/>
      <c r="C178" s="363"/>
      <c r="D178" s="363"/>
      <c r="E178" s="365"/>
      <c r="F178" s="118"/>
      <c r="G178" s="101"/>
      <c r="H178" s="277"/>
      <c r="I178" s="129"/>
      <c r="J178" s="369"/>
      <c r="K178" s="369"/>
      <c r="L178" s="368"/>
      <c r="M178" s="365"/>
      <c r="N178" s="83"/>
      <c r="O178" s="363"/>
      <c r="P178" s="365"/>
    </row>
    <row r="179" spans="1:16" ht="13.5">
      <c r="A179" s="365"/>
      <c r="B179" s="101"/>
      <c r="C179" s="363"/>
      <c r="D179" s="363"/>
      <c r="E179" s="365"/>
      <c r="F179" s="365"/>
      <c r="G179" s="365"/>
      <c r="H179" s="365"/>
      <c r="I179" s="370"/>
      <c r="J179" s="83"/>
      <c r="K179" s="363"/>
      <c r="L179" s="371"/>
      <c r="M179" s="365"/>
      <c r="N179" s="83"/>
      <c r="O179" s="363"/>
      <c r="P179" s="365"/>
    </row>
    <row r="180" spans="1:16" ht="13.5">
      <c r="A180" s="365"/>
      <c r="B180" s="101"/>
      <c r="C180" s="363"/>
      <c r="D180" s="363"/>
      <c r="E180" s="129"/>
      <c r="F180" s="223" t="s">
        <v>768</v>
      </c>
      <c r="G180" s="372">
        <f>SUM(G159:G179)</f>
        <v>4300</v>
      </c>
      <c r="H180" s="373">
        <f>SUM(H159:H179)</f>
        <v>0</v>
      </c>
      <c r="I180" s="541" t="s">
        <v>627</v>
      </c>
      <c r="J180" s="542"/>
      <c r="K180" s="542"/>
      <c r="L180" s="543"/>
      <c r="M180" s="365"/>
      <c r="N180" s="83"/>
      <c r="O180" s="363"/>
      <c r="P180" s="365"/>
    </row>
    <row r="181" spans="1:16" ht="13.5">
      <c r="A181" s="365"/>
      <c r="B181" s="83"/>
      <c r="C181" s="363"/>
      <c r="D181" s="365"/>
      <c r="E181" s="365"/>
      <c r="F181" s="83"/>
      <c r="G181" s="363"/>
      <c r="H181" s="365"/>
      <c r="I181" s="365"/>
      <c r="J181" s="83" t="s">
        <v>432</v>
      </c>
      <c r="K181" s="365">
        <v>120</v>
      </c>
      <c r="L181" s="209"/>
      <c r="M181" s="365"/>
      <c r="N181" s="83"/>
      <c r="O181" s="363"/>
      <c r="P181" s="365"/>
    </row>
    <row r="182" spans="1:16" ht="13.5">
      <c r="A182" s="365"/>
      <c r="B182" s="104"/>
      <c r="C182" s="363"/>
      <c r="D182" s="366"/>
      <c r="E182" s="365"/>
      <c r="F182" s="83"/>
      <c r="G182" s="363"/>
      <c r="H182" s="365"/>
      <c r="I182" s="365"/>
      <c r="J182" s="197" t="s">
        <v>433</v>
      </c>
      <c r="K182" s="209">
        <v>90</v>
      </c>
      <c r="L182" s="209"/>
      <c r="M182" s="365"/>
      <c r="N182" s="83"/>
      <c r="O182" s="363"/>
      <c r="P182" s="365"/>
    </row>
    <row r="183" spans="1:16" ht="13.5">
      <c r="A183" s="365"/>
      <c r="B183" s="365"/>
      <c r="C183" s="365"/>
      <c r="D183" s="365"/>
      <c r="E183" s="393" t="s">
        <v>407</v>
      </c>
      <c r="F183" s="367"/>
      <c r="G183" s="367"/>
      <c r="H183" s="368"/>
      <c r="I183" s="365"/>
      <c r="J183" s="83" t="s">
        <v>434</v>
      </c>
      <c r="K183" s="365">
        <v>55</v>
      </c>
      <c r="L183" s="209"/>
      <c r="M183" s="365"/>
      <c r="N183" s="237" t="s">
        <v>1362</v>
      </c>
      <c r="O183" s="347">
        <f>SUM(O159:O182)</f>
        <v>1620</v>
      </c>
      <c r="P183" s="355">
        <f>SUM(P159:P182)</f>
        <v>0</v>
      </c>
    </row>
    <row r="184" spans="1:16" ht="13.5">
      <c r="A184" s="407" t="s">
        <v>1382</v>
      </c>
      <c r="B184" s="408"/>
      <c r="C184" s="408"/>
      <c r="D184" s="409"/>
      <c r="E184" s="365"/>
      <c r="F184" s="197" t="s">
        <v>118</v>
      </c>
      <c r="G184" s="209">
        <v>85</v>
      </c>
      <c r="H184" s="209"/>
      <c r="I184" s="365"/>
      <c r="J184" s="83" t="s">
        <v>1116</v>
      </c>
      <c r="K184" s="365">
        <v>0</v>
      </c>
      <c r="L184" s="209"/>
      <c r="M184" s="365"/>
      <c r="N184" s="365"/>
      <c r="O184" s="365"/>
      <c r="P184" s="365"/>
    </row>
    <row r="185" spans="1:16" ht="13.5">
      <c r="A185" s="365"/>
      <c r="B185" s="192" t="s">
        <v>426</v>
      </c>
      <c r="C185" s="209">
        <v>375</v>
      </c>
      <c r="D185" s="209"/>
      <c r="E185" s="365"/>
      <c r="F185" s="197" t="s">
        <v>944</v>
      </c>
      <c r="G185" s="209">
        <v>0</v>
      </c>
      <c r="H185" s="209"/>
      <c r="I185" s="209"/>
      <c r="J185" s="83" t="s">
        <v>1117</v>
      </c>
      <c r="K185" s="209">
        <v>340</v>
      </c>
      <c r="L185" s="209"/>
      <c r="M185" s="387" t="s">
        <v>1383</v>
      </c>
      <c r="N185" s="367"/>
      <c r="O185" s="367"/>
      <c r="P185" s="368"/>
    </row>
    <row r="186" spans="1:16" ht="13.5">
      <c r="A186" s="365"/>
      <c r="B186" s="192" t="s">
        <v>151</v>
      </c>
      <c r="C186" s="209">
        <v>230</v>
      </c>
      <c r="D186" s="209"/>
      <c r="E186" s="209"/>
      <c r="F186" s="197" t="s">
        <v>144</v>
      </c>
      <c r="G186" s="209">
        <v>70</v>
      </c>
      <c r="H186" s="209"/>
      <c r="I186" s="209"/>
      <c r="J186" s="197" t="s">
        <v>706</v>
      </c>
      <c r="K186" s="209">
        <v>375</v>
      </c>
      <c r="L186" s="209"/>
      <c r="M186" s="209"/>
      <c r="N186" s="83" t="s">
        <v>456</v>
      </c>
      <c r="O186" s="209">
        <v>20</v>
      </c>
      <c r="P186" s="365"/>
    </row>
    <row r="187" spans="1:16" ht="13.5">
      <c r="A187" s="365"/>
      <c r="B187" s="192" t="s">
        <v>427</v>
      </c>
      <c r="C187" s="209">
        <v>380</v>
      </c>
      <c r="D187" s="209"/>
      <c r="E187" s="209"/>
      <c r="F187" s="197" t="s">
        <v>119</v>
      </c>
      <c r="G187" s="209">
        <v>85</v>
      </c>
      <c r="H187" s="209"/>
      <c r="I187" s="209"/>
      <c r="J187" s="197"/>
      <c r="K187" s="194"/>
      <c r="L187" s="365"/>
      <c r="M187" s="365"/>
      <c r="N187" s="197" t="s">
        <v>249</v>
      </c>
      <c r="O187" s="209">
        <v>10</v>
      </c>
      <c r="P187" s="365"/>
    </row>
    <row r="188" spans="1:16" ht="13.5">
      <c r="A188" s="365"/>
      <c r="B188" s="192" t="s">
        <v>428</v>
      </c>
      <c r="C188" s="209">
        <v>500</v>
      </c>
      <c r="D188" s="209"/>
      <c r="E188" s="365"/>
      <c r="F188" s="83" t="s">
        <v>1112</v>
      </c>
      <c r="G188" s="209">
        <v>115</v>
      </c>
      <c r="H188" s="209"/>
      <c r="I188" s="209"/>
      <c r="J188" s="237" t="s">
        <v>1359</v>
      </c>
      <c r="K188" s="347">
        <f>SUM(K181:K187)</f>
        <v>980</v>
      </c>
      <c r="L188" s="348">
        <f>SUM(L181:L187)</f>
        <v>0</v>
      </c>
      <c r="M188" s="365"/>
      <c r="N188" s="197" t="s">
        <v>457</v>
      </c>
      <c r="O188" s="365">
        <v>10</v>
      </c>
      <c r="P188" s="365"/>
    </row>
    <row r="189" spans="1:16" ht="13.5">
      <c r="A189" s="365"/>
      <c r="B189" s="501" t="s">
        <v>152</v>
      </c>
      <c r="C189" s="509">
        <v>335</v>
      </c>
      <c r="D189" s="209"/>
      <c r="E189" s="209"/>
      <c r="F189" s="83" t="s">
        <v>51</v>
      </c>
      <c r="G189" s="209">
        <v>85</v>
      </c>
      <c r="H189" s="209"/>
      <c r="I189" s="365"/>
      <c r="J189" s="83"/>
      <c r="K189" s="363"/>
      <c r="L189" s="365"/>
      <c r="M189" s="365"/>
      <c r="N189" s="197" t="s">
        <v>458</v>
      </c>
      <c r="O189" s="365">
        <v>15</v>
      </c>
      <c r="P189" s="365"/>
    </row>
    <row r="190" spans="1:16" ht="13.5">
      <c r="A190" s="365"/>
      <c r="B190" s="192" t="s">
        <v>938</v>
      </c>
      <c r="C190" s="209">
        <v>340</v>
      </c>
      <c r="D190" s="209"/>
      <c r="E190" s="365"/>
      <c r="F190" s="83" t="s">
        <v>1113</v>
      </c>
      <c r="G190" s="209">
        <v>25</v>
      </c>
      <c r="H190" s="209"/>
      <c r="I190" s="541" t="s">
        <v>628</v>
      </c>
      <c r="J190" s="542"/>
      <c r="K190" s="542"/>
      <c r="L190" s="543"/>
      <c r="M190" s="365"/>
      <c r="N190" s="197" t="s">
        <v>382</v>
      </c>
      <c r="O190" s="209">
        <v>60</v>
      </c>
      <c r="P190" s="209"/>
    </row>
    <row r="191" spans="1:16" ht="13.5">
      <c r="A191" s="365"/>
      <c r="B191" s="192" t="s">
        <v>153</v>
      </c>
      <c r="C191" s="209">
        <v>0</v>
      </c>
      <c r="D191" s="209"/>
      <c r="E191" s="370"/>
      <c r="F191" s="197" t="s">
        <v>49</v>
      </c>
      <c r="G191" s="209">
        <v>10</v>
      </c>
      <c r="H191" s="352"/>
      <c r="I191" s="365"/>
      <c r="J191" s="83" t="s">
        <v>146</v>
      </c>
      <c r="K191" s="365">
        <v>15</v>
      </c>
      <c r="L191" s="209"/>
      <c r="M191" s="365"/>
      <c r="N191" s="197" t="s">
        <v>145</v>
      </c>
      <c r="O191" s="365">
        <v>20</v>
      </c>
      <c r="P191" s="209"/>
    </row>
    <row r="192" spans="1:16" ht="13.5">
      <c r="A192" s="365"/>
      <c r="B192" s="192" t="s">
        <v>1270</v>
      </c>
      <c r="C192" s="209">
        <v>0</v>
      </c>
      <c r="D192" s="209"/>
      <c r="E192" s="370"/>
      <c r="F192" s="197" t="s">
        <v>1164</v>
      </c>
      <c r="G192" s="352">
        <v>145</v>
      </c>
      <c r="H192" s="352"/>
      <c r="I192" s="209"/>
      <c r="J192" s="83" t="s">
        <v>147</v>
      </c>
      <c r="K192" s="365">
        <v>45</v>
      </c>
      <c r="L192" s="209"/>
      <c r="M192" s="365"/>
      <c r="N192" s="83" t="s">
        <v>122</v>
      </c>
      <c r="O192" s="365">
        <v>25</v>
      </c>
      <c r="P192" s="365"/>
    </row>
    <row r="193" spans="1:16" ht="13.5">
      <c r="A193" s="365"/>
      <c r="B193" s="192" t="s">
        <v>1403</v>
      </c>
      <c r="C193" s="209">
        <v>530</v>
      </c>
      <c r="D193" s="209"/>
      <c r="E193" s="370"/>
      <c r="F193" s="83" t="s">
        <v>957</v>
      </c>
      <c r="G193" s="466">
        <v>40</v>
      </c>
      <c r="H193" s="466"/>
      <c r="I193" s="365"/>
      <c r="J193" s="197" t="s">
        <v>382</v>
      </c>
      <c r="K193" s="209">
        <v>25</v>
      </c>
      <c r="L193" s="209"/>
      <c r="M193" s="365"/>
      <c r="N193" s="83" t="s">
        <v>270</v>
      </c>
      <c r="O193" s="365">
        <v>15</v>
      </c>
      <c r="P193" s="365"/>
    </row>
    <row r="194" spans="1:16" ht="13.5">
      <c r="A194" s="365"/>
      <c r="B194" s="192" t="s">
        <v>1162</v>
      </c>
      <c r="C194" s="209">
        <v>495</v>
      </c>
      <c r="D194" s="209"/>
      <c r="E194" s="370"/>
      <c r="F194" s="101" t="s">
        <v>719</v>
      </c>
      <c r="G194" s="358">
        <v>40</v>
      </c>
      <c r="H194" s="352"/>
      <c r="I194" s="365"/>
      <c r="J194" s="83" t="s">
        <v>120</v>
      </c>
      <c r="K194" s="365">
        <v>40</v>
      </c>
      <c r="L194" s="209"/>
      <c r="M194" s="365"/>
      <c r="N194" s="83" t="s">
        <v>1122</v>
      </c>
      <c r="O194" s="365">
        <v>30</v>
      </c>
      <c r="P194" s="365"/>
    </row>
    <row r="195" spans="1:16" ht="13.5">
      <c r="A195" s="365"/>
      <c r="B195" s="192" t="s">
        <v>1271</v>
      </c>
      <c r="C195" s="209">
        <v>350</v>
      </c>
      <c r="D195" s="209"/>
      <c r="E195" s="129"/>
      <c r="F195" s="369"/>
      <c r="G195" s="358"/>
      <c r="H195" s="368"/>
      <c r="I195" s="365"/>
      <c r="J195" s="197" t="s">
        <v>435</v>
      </c>
      <c r="K195" s="209">
        <v>115</v>
      </c>
      <c r="L195" s="209"/>
      <c r="M195" s="365"/>
      <c r="N195" s="83" t="s">
        <v>1123</v>
      </c>
      <c r="O195" s="365">
        <v>30</v>
      </c>
      <c r="P195" s="365"/>
    </row>
    <row r="196" spans="1:16" ht="13.5">
      <c r="A196" s="365"/>
      <c r="B196" s="192" t="s">
        <v>1109</v>
      </c>
      <c r="C196" s="209">
        <v>210</v>
      </c>
      <c r="D196" s="209"/>
      <c r="E196" s="370"/>
      <c r="F196" s="83"/>
      <c r="G196" s="363"/>
      <c r="H196" s="371"/>
      <c r="I196" s="365"/>
      <c r="J196" s="197" t="s">
        <v>436</v>
      </c>
      <c r="K196" s="209">
        <v>100</v>
      </c>
      <c r="L196" s="209"/>
      <c r="M196" s="365"/>
      <c r="N196" s="83" t="s">
        <v>459</v>
      </c>
      <c r="O196" s="365">
        <v>35</v>
      </c>
      <c r="P196" s="365"/>
    </row>
    <row r="197" spans="1:16" ht="13.5">
      <c r="A197" s="365"/>
      <c r="B197" s="192" t="s">
        <v>317</v>
      </c>
      <c r="C197" s="209">
        <v>85</v>
      </c>
      <c r="D197" s="209"/>
      <c r="E197" s="365"/>
      <c r="F197" s="223" t="s">
        <v>769</v>
      </c>
      <c r="G197" s="345">
        <f>SUM(G184:G196)</f>
        <v>700</v>
      </c>
      <c r="H197" s="346">
        <f>SUM(H184:H196)</f>
        <v>0</v>
      </c>
      <c r="I197" s="365"/>
      <c r="J197" s="83" t="s">
        <v>1272</v>
      </c>
      <c r="K197" s="365">
        <v>0</v>
      </c>
      <c r="L197" s="209"/>
      <c r="M197" s="365"/>
      <c r="N197" s="83" t="s">
        <v>123</v>
      </c>
      <c r="O197" s="365">
        <v>35</v>
      </c>
      <c r="P197" s="365"/>
    </row>
    <row r="198" spans="1:16" ht="13.5">
      <c r="A198" s="365"/>
      <c r="B198" s="216" t="s">
        <v>1646</v>
      </c>
      <c r="C198" s="194">
        <v>0</v>
      </c>
      <c r="D198" s="194"/>
      <c r="E198" s="365"/>
      <c r="F198" s="83"/>
      <c r="G198" s="363"/>
      <c r="H198" s="365"/>
      <c r="I198" s="365"/>
      <c r="J198" s="83" t="s">
        <v>438</v>
      </c>
      <c r="K198" s="209">
        <v>30</v>
      </c>
      <c r="L198" s="209"/>
      <c r="M198" s="365"/>
      <c r="N198" s="83" t="s">
        <v>460</v>
      </c>
      <c r="O198" s="365">
        <v>15</v>
      </c>
      <c r="P198" s="365"/>
    </row>
    <row r="199" spans="1:16" ht="13.5">
      <c r="A199" s="365"/>
      <c r="B199" s="101" t="s">
        <v>430</v>
      </c>
      <c r="C199" s="209">
        <v>365</v>
      </c>
      <c r="D199" s="209"/>
      <c r="E199" s="365"/>
      <c r="F199" s="83"/>
      <c r="G199" s="363"/>
      <c r="H199" s="365"/>
      <c r="I199" s="365"/>
      <c r="J199" s="83" t="s">
        <v>148</v>
      </c>
      <c r="K199" s="209">
        <v>90</v>
      </c>
      <c r="L199" s="209"/>
      <c r="M199" s="365"/>
      <c r="N199" s="83" t="s">
        <v>461</v>
      </c>
      <c r="O199" s="365">
        <v>0</v>
      </c>
      <c r="P199" s="365"/>
    </row>
    <row r="200" spans="1:16" ht="13.5">
      <c r="A200" s="365"/>
      <c r="B200" s="83"/>
      <c r="C200" s="363"/>
      <c r="D200" s="365"/>
      <c r="E200" s="393" t="s">
        <v>408</v>
      </c>
      <c r="F200" s="396"/>
      <c r="G200" s="367"/>
      <c r="H200" s="368"/>
      <c r="I200" s="365"/>
      <c r="J200" s="83" t="s">
        <v>439</v>
      </c>
      <c r="K200" s="209">
        <v>125</v>
      </c>
      <c r="L200" s="209"/>
      <c r="M200" s="365"/>
      <c r="N200" s="197" t="s">
        <v>462</v>
      </c>
      <c r="O200" s="209">
        <v>0</v>
      </c>
      <c r="P200" s="365"/>
    </row>
    <row r="201" spans="1:16" ht="13.5">
      <c r="A201" s="365"/>
      <c r="B201" s="83"/>
      <c r="C201" s="363"/>
      <c r="D201" s="365"/>
      <c r="E201" s="365"/>
      <c r="F201" s="197" t="s">
        <v>809</v>
      </c>
      <c r="G201" s="194">
        <v>510</v>
      </c>
      <c r="H201" s="194"/>
      <c r="I201" s="365"/>
      <c r="J201" s="83" t="s">
        <v>440</v>
      </c>
      <c r="K201" s="209">
        <v>40</v>
      </c>
      <c r="L201" s="209"/>
      <c r="M201" s="365"/>
      <c r="N201" s="197" t="s">
        <v>463</v>
      </c>
      <c r="O201" s="209">
        <v>15</v>
      </c>
      <c r="P201" s="365"/>
    </row>
    <row r="202" spans="1:16" ht="13.5">
      <c r="A202" s="365"/>
      <c r="B202" s="237" t="s">
        <v>1358</v>
      </c>
      <c r="C202" s="347">
        <f>SUM(C185:C201)</f>
        <v>4195</v>
      </c>
      <c r="D202" s="355">
        <f>SUM(D185:D201)</f>
        <v>0</v>
      </c>
      <c r="E202" s="365"/>
      <c r="F202" s="197" t="s">
        <v>44</v>
      </c>
      <c r="G202" s="209">
        <v>240</v>
      </c>
      <c r="H202" s="209"/>
      <c r="I202" s="365"/>
      <c r="J202" s="83" t="s">
        <v>521</v>
      </c>
      <c r="K202" s="209">
        <v>40</v>
      </c>
      <c r="L202" s="209"/>
      <c r="M202" s="365"/>
      <c r="N202" s="197" t="s">
        <v>1124</v>
      </c>
      <c r="O202" s="209">
        <v>20</v>
      </c>
      <c r="P202" s="365"/>
    </row>
    <row r="203" spans="1:16" ht="13.5">
      <c r="A203" s="365"/>
      <c r="B203" s="365"/>
      <c r="C203" s="365"/>
      <c r="D203" s="365"/>
      <c r="E203" s="365"/>
      <c r="F203" s="197" t="s">
        <v>1114</v>
      </c>
      <c r="G203" s="209">
        <v>30</v>
      </c>
      <c r="H203" s="209"/>
      <c r="I203" s="365"/>
      <c r="J203" s="83" t="s">
        <v>121</v>
      </c>
      <c r="K203" s="209">
        <v>70</v>
      </c>
      <c r="L203" s="209"/>
      <c r="M203" s="365"/>
      <c r="N203" s="197" t="s">
        <v>268</v>
      </c>
      <c r="O203" s="209">
        <v>10</v>
      </c>
      <c r="P203" s="365"/>
    </row>
    <row r="204" spans="1:16" ht="13.5">
      <c r="A204" s="365"/>
      <c r="B204" s="365"/>
      <c r="C204" s="365"/>
      <c r="D204" s="365"/>
      <c r="E204" s="365"/>
      <c r="F204" s="197" t="s">
        <v>45</v>
      </c>
      <c r="G204" s="209">
        <v>30</v>
      </c>
      <c r="H204" s="365"/>
      <c r="I204" s="365"/>
      <c r="J204" s="83" t="s">
        <v>441</v>
      </c>
      <c r="K204" s="209">
        <v>25</v>
      </c>
      <c r="L204" s="209"/>
      <c r="M204" s="365"/>
      <c r="N204" s="197" t="s">
        <v>269</v>
      </c>
      <c r="O204" s="209">
        <v>20</v>
      </c>
      <c r="P204" s="365"/>
    </row>
    <row r="205" spans="1:16" ht="13.5">
      <c r="A205" s="365"/>
      <c r="B205" s="365"/>
      <c r="C205" s="365"/>
      <c r="D205" s="365"/>
      <c r="E205" s="365"/>
      <c r="F205" s="83" t="s">
        <v>46</v>
      </c>
      <c r="G205" s="365">
        <v>80</v>
      </c>
      <c r="H205" s="365"/>
      <c r="I205" s="365"/>
      <c r="J205" s="83" t="s">
        <v>149</v>
      </c>
      <c r="K205" s="209">
        <v>50</v>
      </c>
      <c r="L205" s="209"/>
      <c r="M205" s="365"/>
      <c r="N205" s="83"/>
      <c r="O205" s="365"/>
      <c r="P205" s="365"/>
    </row>
    <row r="206" spans="1:16" ht="13.5">
      <c r="A206" s="365"/>
      <c r="B206" s="365"/>
      <c r="C206" s="365"/>
      <c r="D206" s="365"/>
      <c r="E206" s="365"/>
      <c r="F206" s="83" t="s">
        <v>47</v>
      </c>
      <c r="G206" s="363">
        <v>10</v>
      </c>
      <c r="H206" s="366"/>
      <c r="I206" s="365"/>
      <c r="J206" s="197" t="s">
        <v>150</v>
      </c>
      <c r="K206" s="209">
        <v>5</v>
      </c>
      <c r="L206" s="209"/>
      <c r="M206" s="365"/>
      <c r="N206" s="83"/>
      <c r="O206" s="365"/>
      <c r="P206" s="365"/>
    </row>
    <row r="207" spans="1:16" ht="13.5">
      <c r="A207" s="365"/>
      <c r="B207" s="365"/>
      <c r="C207" s="365"/>
      <c r="D207" s="365"/>
      <c r="E207" s="365"/>
      <c r="F207" s="83"/>
      <c r="G207" s="363"/>
      <c r="H207" s="366"/>
      <c r="I207" s="365"/>
      <c r="J207" s="83" t="s">
        <v>1169</v>
      </c>
      <c r="K207" s="209">
        <v>30</v>
      </c>
      <c r="L207" s="209"/>
      <c r="M207" s="365"/>
      <c r="N207" s="83"/>
      <c r="O207" s="365"/>
      <c r="P207" s="365"/>
    </row>
    <row r="208" spans="1:16" ht="13.5">
      <c r="A208" s="365"/>
      <c r="B208" s="365"/>
      <c r="C208" s="365"/>
      <c r="D208" s="365"/>
      <c r="E208" s="365"/>
      <c r="F208" s="83"/>
      <c r="G208" s="363"/>
      <c r="H208" s="365"/>
      <c r="I208" s="365"/>
      <c r="J208" s="197" t="s">
        <v>1273</v>
      </c>
      <c r="K208" s="209">
        <v>135</v>
      </c>
      <c r="L208" s="209"/>
      <c r="M208" s="365"/>
      <c r="N208" s="83"/>
      <c r="O208" s="365"/>
      <c r="P208" s="365"/>
    </row>
    <row r="209" spans="1:16" ht="13.5">
      <c r="A209" s="365"/>
      <c r="B209" s="365"/>
      <c r="C209" s="365"/>
      <c r="D209" s="365"/>
      <c r="E209" s="365"/>
      <c r="F209" s="83"/>
      <c r="G209" s="363"/>
      <c r="H209" s="365"/>
      <c r="I209" s="365"/>
      <c r="J209" s="83"/>
      <c r="K209" s="366"/>
      <c r="L209" s="366"/>
      <c r="M209" s="365"/>
      <c r="N209" s="83"/>
      <c r="O209" s="365"/>
      <c r="P209" s="365"/>
    </row>
    <row r="210" spans="1:16" ht="13.5">
      <c r="A210" s="365"/>
      <c r="B210" s="365"/>
      <c r="C210" s="365"/>
      <c r="D210" s="365"/>
      <c r="E210" s="365"/>
      <c r="F210" s="365"/>
      <c r="G210" s="365"/>
      <c r="H210" s="365"/>
      <c r="I210" s="365"/>
      <c r="J210" s="374"/>
      <c r="K210" s="363"/>
      <c r="L210" s="365"/>
      <c r="M210" s="365"/>
      <c r="N210" s="83"/>
      <c r="O210" s="365"/>
      <c r="P210" s="365"/>
    </row>
    <row r="211" spans="1:16" ht="13.5">
      <c r="A211" s="365"/>
      <c r="B211" s="365"/>
      <c r="C211" s="365"/>
      <c r="D211" s="365"/>
      <c r="E211" s="365"/>
      <c r="F211" s="223" t="s">
        <v>770</v>
      </c>
      <c r="G211" s="339">
        <f>SUM(G201:G210)</f>
        <v>900</v>
      </c>
      <c r="H211" s="349">
        <f>SUM(H201:H210)</f>
        <v>0</v>
      </c>
      <c r="I211" s="365"/>
      <c r="J211" s="237" t="s">
        <v>1360</v>
      </c>
      <c r="K211" s="347">
        <f>SUM(K191:K210)</f>
        <v>980</v>
      </c>
      <c r="L211" s="348">
        <f>SUM(L191:L210)</f>
        <v>0</v>
      </c>
      <c r="M211" s="365"/>
      <c r="N211" s="237" t="s">
        <v>1363</v>
      </c>
      <c r="O211" s="347">
        <f>SUM(O186:O204)</f>
        <v>385</v>
      </c>
      <c r="P211" s="348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35" t="s">
        <v>1017</v>
      </c>
      <c r="B214" s="536"/>
      <c r="C214" s="536"/>
      <c r="D214" s="537"/>
      <c r="E214" s="535" t="s">
        <v>1018</v>
      </c>
      <c r="F214" s="536"/>
      <c r="G214" s="537"/>
      <c r="H214" s="425" t="s">
        <v>1019</v>
      </c>
      <c r="I214" s="535" t="s">
        <v>1020</v>
      </c>
      <c r="J214" s="537"/>
      <c r="K214" s="535" t="s">
        <v>1021</v>
      </c>
      <c r="L214" s="537"/>
      <c r="M214" s="80"/>
      <c r="N214" s="80"/>
      <c r="O214" s="80"/>
      <c r="P214" s="89" t="s">
        <v>533</v>
      </c>
    </row>
    <row r="215" spans="1:16" ht="26.25" customHeight="1">
      <c r="A215" s="577"/>
      <c r="B215" s="578"/>
      <c r="C215" s="578"/>
      <c r="D215" s="579"/>
      <c r="E215" s="538"/>
      <c r="F215" s="539"/>
      <c r="G215" s="540"/>
      <c r="H215" s="426"/>
      <c r="I215" s="549">
        <f>I144</f>
        <v>0</v>
      </c>
      <c r="J215" s="550"/>
      <c r="K215" s="577"/>
      <c r="L215" s="579"/>
      <c r="M215" s="185"/>
      <c r="N215" s="186"/>
      <c r="O215" s="186"/>
      <c r="P215" s="186"/>
    </row>
    <row r="216" spans="1:16" ht="15" customHeight="1">
      <c r="A216" s="385" t="s">
        <v>1661</v>
      </c>
      <c r="B216" s="80"/>
      <c r="C216" s="80"/>
      <c r="D216" s="80"/>
      <c r="E216" s="80"/>
      <c r="F216" s="80"/>
      <c r="G216" s="80"/>
      <c r="H216" s="190" t="s">
        <v>1131</v>
      </c>
      <c r="I216" s="191"/>
      <c r="J216" s="90">
        <f>D246+D258+D282+H236+H260+H280+L221+L226+L235+L240+L245+L252+L257+L262+L267+P222+P230</f>
        <v>0</v>
      </c>
      <c r="K216" s="80"/>
      <c r="L216" s="80"/>
      <c r="M216" s="184" t="s">
        <v>532</v>
      </c>
      <c r="N216" s="184"/>
      <c r="O216" s="184"/>
      <c r="P216" s="184"/>
    </row>
    <row r="217" spans="1:16" ht="13.5">
      <c r="A217" s="91"/>
      <c r="B217" s="92" t="s">
        <v>564</v>
      </c>
      <c r="C217" s="92" t="s">
        <v>565</v>
      </c>
      <c r="D217" s="93"/>
      <c r="E217" s="91"/>
      <c r="F217" s="92" t="s">
        <v>564</v>
      </c>
      <c r="G217" s="92" t="s">
        <v>565</v>
      </c>
      <c r="H217" s="93"/>
      <c r="I217" s="91"/>
      <c r="J217" s="92" t="s">
        <v>564</v>
      </c>
      <c r="K217" s="92" t="s">
        <v>565</v>
      </c>
      <c r="L217" s="93"/>
      <c r="M217" s="91"/>
      <c r="N217" s="92" t="s">
        <v>564</v>
      </c>
      <c r="O217" s="92" t="s">
        <v>565</v>
      </c>
      <c r="P217" s="93"/>
    </row>
    <row r="218" spans="1:16" ht="13.5">
      <c r="A218" s="413" t="s">
        <v>633</v>
      </c>
      <c r="B218" s="414"/>
      <c r="C218" s="414"/>
      <c r="D218" s="415"/>
      <c r="E218" s="397" t="s">
        <v>635</v>
      </c>
      <c r="F218" s="275"/>
      <c r="G218" s="275"/>
      <c r="H218" s="276"/>
      <c r="I218" s="393" t="s">
        <v>1269</v>
      </c>
      <c r="J218" s="180"/>
      <c r="K218" s="180"/>
      <c r="L218" s="181"/>
      <c r="M218" s="394" t="s">
        <v>830</v>
      </c>
      <c r="N218" s="188"/>
      <c r="O218" s="188"/>
      <c r="P218" s="189"/>
    </row>
    <row r="219" spans="1:16" ht="13.5">
      <c r="A219" s="196"/>
      <c r="B219" s="192" t="s">
        <v>464</v>
      </c>
      <c r="C219" s="78">
        <v>85</v>
      </c>
      <c r="D219" s="78"/>
      <c r="E219" s="614" t="s">
        <v>1138</v>
      </c>
      <c r="F219" s="398" t="s">
        <v>392</v>
      </c>
      <c r="G219" s="194"/>
      <c r="H219" s="78"/>
      <c r="I219" s="78"/>
      <c r="J219" s="197" t="s">
        <v>296</v>
      </c>
      <c r="K219" s="194">
        <v>605</v>
      </c>
      <c r="L219" s="194"/>
      <c r="M219" s="97"/>
      <c r="N219" s="101" t="s">
        <v>506</v>
      </c>
      <c r="O219" s="99">
        <v>0</v>
      </c>
      <c r="P219" s="99"/>
    </row>
    <row r="220" spans="1:16" ht="13.5">
      <c r="A220" s="196"/>
      <c r="B220" s="192" t="s">
        <v>465</v>
      </c>
      <c r="C220" s="78">
        <v>60</v>
      </c>
      <c r="D220" s="78"/>
      <c r="E220" s="615"/>
      <c r="F220" s="192" t="s">
        <v>485</v>
      </c>
      <c r="G220" s="78">
        <v>15</v>
      </c>
      <c r="H220" s="78"/>
      <c r="I220" s="78"/>
      <c r="J220" s="197"/>
      <c r="K220" s="78"/>
      <c r="L220" s="78"/>
      <c r="M220" s="97"/>
      <c r="N220" s="192" t="s">
        <v>507</v>
      </c>
      <c r="O220" s="78">
        <v>0</v>
      </c>
      <c r="P220" s="78"/>
    </row>
    <row r="221" spans="1:16" ht="13.5">
      <c r="A221" s="196"/>
      <c r="B221" s="192" t="s">
        <v>466</v>
      </c>
      <c r="C221" s="78">
        <v>30</v>
      </c>
      <c r="D221" s="78"/>
      <c r="E221" s="615"/>
      <c r="F221" s="192" t="s">
        <v>950</v>
      </c>
      <c r="G221" s="78">
        <v>415</v>
      </c>
      <c r="H221" s="78"/>
      <c r="I221" s="78"/>
      <c r="J221" s="218" t="s">
        <v>1128</v>
      </c>
      <c r="K221" s="271">
        <f>SUM(K219:K220)</f>
        <v>605</v>
      </c>
      <c r="L221" s="222">
        <f>SUM(L219:L220)</f>
        <v>0</v>
      </c>
      <c r="M221" s="97"/>
      <c r="N221" s="101"/>
      <c r="O221" s="99"/>
      <c r="P221" s="99"/>
    </row>
    <row r="222" spans="1:16" ht="13.5">
      <c r="A222" s="196"/>
      <c r="B222" s="192" t="s">
        <v>467</v>
      </c>
      <c r="C222" s="78">
        <v>35</v>
      </c>
      <c r="D222" s="78"/>
      <c r="E222" s="615"/>
      <c r="F222" s="192" t="s">
        <v>951</v>
      </c>
      <c r="G222" s="78">
        <v>610</v>
      </c>
      <c r="H222" s="194"/>
      <c r="I222" s="203"/>
      <c r="J222" s="226"/>
      <c r="K222" s="226"/>
      <c r="L222" s="205"/>
      <c r="M222" s="97"/>
      <c r="N222" s="218" t="s">
        <v>563</v>
      </c>
      <c r="O222" s="271">
        <f>SUM(O219:O221)</f>
        <v>0</v>
      </c>
      <c r="P222" s="222">
        <f>SUM(P219:P221)</f>
        <v>0</v>
      </c>
    </row>
    <row r="223" spans="1:16" ht="13.5">
      <c r="A223" s="196"/>
      <c r="B223" s="192" t="s">
        <v>156</v>
      </c>
      <c r="C223" s="78">
        <v>50</v>
      </c>
      <c r="D223" s="78"/>
      <c r="E223" s="615"/>
      <c r="F223" s="398" t="s">
        <v>393</v>
      </c>
      <c r="G223" s="78"/>
      <c r="H223" s="78"/>
      <c r="I223" s="387" t="s">
        <v>638</v>
      </c>
      <c r="J223" s="204"/>
      <c r="K223" s="204"/>
      <c r="L223" s="205"/>
      <c r="M223" s="97"/>
      <c r="N223" s="101"/>
      <c r="O223" s="99"/>
      <c r="P223" s="99"/>
    </row>
    <row r="224" spans="1:16" ht="13.5">
      <c r="A224" s="196"/>
      <c r="B224" s="192" t="s">
        <v>1125</v>
      </c>
      <c r="C224" s="78">
        <v>65</v>
      </c>
      <c r="D224" s="78"/>
      <c r="E224" s="615"/>
      <c r="F224" s="192" t="s">
        <v>383</v>
      </c>
      <c r="G224" s="78">
        <v>0</v>
      </c>
      <c r="H224" s="78"/>
      <c r="I224" s="78"/>
      <c r="J224" s="197" t="s">
        <v>163</v>
      </c>
      <c r="K224" s="194">
        <v>115</v>
      </c>
      <c r="L224" s="194"/>
      <c r="M224" s="97"/>
      <c r="N224" s="101"/>
      <c r="O224" s="99"/>
      <c r="P224" s="99"/>
    </row>
    <row r="225" spans="1:16" ht="13.5">
      <c r="A225" s="196"/>
      <c r="B225" s="192" t="s">
        <v>468</v>
      </c>
      <c r="C225" s="78">
        <v>35</v>
      </c>
      <c r="D225" s="78"/>
      <c r="E225" s="615"/>
      <c r="F225" s="192" t="s">
        <v>384</v>
      </c>
      <c r="G225" s="78">
        <v>40</v>
      </c>
      <c r="H225" s="78"/>
      <c r="I225" s="78"/>
      <c r="J225" s="197"/>
      <c r="K225" s="78"/>
      <c r="L225" s="78"/>
      <c r="M225" s="393" t="s">
        <v>1385</v>
      </c>
      <c r="N225" s="382"/>
      <c r="O225" s="180"/>
      <c r="P225" s="181"/>
    </row>
    <row r="226" spans="1:16" ht="13.5">
      <c r="A226" s="196"/>
      <c r="B226" s="192" t="s">
        <v>469</v>
      </c>
      <c r="C226" s="78">
        <v>40</v>
      </c>
      <c r="D226" s="78"/>
      <c r="E226" s="615"/>
      <c r="F226" s="398" t="s">
        <v>394</v>
      </c>
      <c r="G226" s="78"/>
      <c r="H226" s="78"/>
      <c r="I226" s="78"/>
      <c r="J226" s="218" t="s">
        <v>1128</v>
      </c>
      <c r="K226" s="271">
        <f>SUM(K224:K225)</f>
        <v>115</v>
      </c>
      <c r="L226" s="222">
        <f>SUM(L224:L225)</f>
        <v>0</v>
      </c>
      <c r="M226" s="97"/>
      <c r="N226" s="101" t="s">
        <v>942</v>
      </c>
      <c r="O226" s="99">
        <v>10</v>
      </c>
      <c r="P226" s="99"/>
    </row>
    <row r="227" spans="1:16" ht="13.5">
      <c r="A227" s="196"/>
      <c r="B227" s="192" t="s">
        <v>1012</v>
      </c>
      <c r="C227" s="78">
        <v>170</v>
      </c>
      <c r="D227" s="78"/>
      <c r="E227" s="615"/>
      <c r="F227" s="192" t="s">
        <v>385</v>
      </c>
      <c r="G227" s="78">
        <v>55</v>
      </c>
      <c r="H227" s="78"/>
      <c r="I227" s="224"/>
      <c r="J227" s="199"/>
      <c r="K227" s="78"/>
      <c r="L227" s="243"/>
      <c r="M227" s="97"/>
      <c r="N227" s="101"/>
      <c r="O227" s="99"/>
      <c r="P227" s="99"/>
    </row>
    <row r="228" spans="1:16" ht="13.5">
      <c r="A228" s="196"/>
      <c r="B228" s="192" t="s">
        <v>471</v>
      </c>
      <c r="C228" s="78">
        <v>70</v>
      </c>
      <c r="D228" s="78"/>
      <c r="E228" s="615"/>
      <c r="F228" s="192" t="s">
        <v>386</v>
      </c>
      <c r="G228" s="206">
        <v>35</v>
      </c>
      <c r="H228" s="206"/>
      <c r="I228" s="392" t="s">
        <v>639</v>
      </c>
      <c r="J228" s="227"/>
      <c r="K228" s="227"/>
      <c r="L228" s="228"/>
      <c r="M228" s="97"/>
      <c r="N228" s="101"/>
      <c r="O228" s="99"/>
      <c r="P228" s="99"/>
    </row>
    <row r="229" spans="1:16" ht="13.5">
      <c r="A229" s="196"/>
      <c r="B229" s="192" t="s">
        <v>1126</v>
      </c>
      <c r="C229" s="78">
        <v>55</v>
      </c>
      <c r="D229" s="78"/>
      <c r="E229" s="617"/>
      <c r="F229" s="398" t="s">
        <v>395</v>
      </c>
      <c r="G229" s="206"/>
      <c r="H229" s="243"/>
      <c r="I229" s="196"/>
      <c r="J229" s="197" t="s">
        <v>125</v>
      </c>
      <c r="K229" s="78">
        <v>20</v>
      </c>
      <c r="L229" s="78"/>
      <c r="M229" s="97"/>
      <c r="N229" s="101"/>
      <c r="O229" s="99"/>
      <c r="P229" s="99"/>
    </row>
    <row r="230" spans="1:16" ht="13.5">
      <c r="A230" s="196"/>
      <c r="B230" s="192" t="s">
        <v>1511</v>
      </c>
      <c r="C230" s="78">
        <v>15</v>
      </c>
      <c r="D230" s="78"/>
      <c r="E230" s="617"/>
      <c r="F230" s="192" t="s">
        <v>387</v>
      </c>
      <c r="G230" s="226">
        <v>65</v>
      </c>
      <c r="H230" s="205"/>
      <c r="I230" s="196"/>
      <c r="J230" s="197" t="s">
        <v>502</v>
      </c>
      <c r="K230" s="78">
        <v>30</v>
      </c>
      <c r="L230" s="78"/>
      <c r="M230" s="97"/>
      <c r="N230" s="218" t="s">
        <v>563</v>
      </c>
      <c r="O230" s="271">
        <f>SUM(O226:O229)</f>
        <v>10</v>
      </c>
      <c r="P230" s="222">
        <f>SUM(P226:P229)</f>
        <v>0</v>
      </c>
    </row>
    <row r="231" spans="1:16" ht="13.5">
      <c r="A231" s="196"/>
      <c r="B231" s="192" t="s">
        <v>926</v>
      </c>
      <c r="C231" s="78">
        <v>25</v>
      </c>
      <c r="D231" s="78"/>
      <c r="E231" s="617"/>
      <c r="F231" s="398" t="s">
        <v>396</v>
      </c>
      <c r="G231" s="78"/>
      <c r="H231" s="211"/>
      <c r="I231" s="196"/>
      <c r="J231" s="197" t="s">
        <v>503</v>
      </c>
      <c r="K231" s="78">
        <v>15</v>
      </c>
      <c r="L231" s="78"/>
      <c r="M231" s="97"/>
      <c r="N231" s="101"/>
      <c r="O231" s="99"/>
      <c r="P231" s="99"/>
    </row>
    <row r="232" spans="1:16" ht="13.5">
      <c r="A232" s="196"/>
      <c r="B232" s="192" t="s">
        <v>124</v>
      </c>
      <c r="C232" s="78">
        <v>15</v>
      </c>
      <c r="D232" s="78"/>
      <c r="E232" s="617"/>
      <c r="F232" s="192" t="s">
        <v>390</v>
      </c>
      <c r="G232" s="78">
        <v>0</v>
      </c>
      <c r="H232" s="211"/>
      <c r="I232" s="196"/>
      <c r="J232" s="197" t="s">
        <v>504</v>
      </c>
      <c r="K232" s="78">
        <v>15</v>
      </c>
      <c r="L232" s="78"/>
      <c r="M232" s="97"/>
      <c r="N232" s="101"/>
      <c r="O232" s="99"/>
      <c r="P232" s="99"/>
    </row>
    <row r="233" spans="1:16" ht="13.5">
      <c r="A233" s="196"/>
      <c r="B233" s="192" t="s">
        <v>1405</v>
      </c>
      <c r="C233" s="78">
        <v>40</v>
      </c>
      <c r="D233" s="78"/>
      <c r="E233" s="617"/>
      <c r="F233" s="398" t="s">
        <v>397</v>
      </c>
      <c r="G233" s="78"/>
      <c r="H233" s="211"/>
      <c r="I233" s="196"/>
      <c r="J233" s="197" t="s">
        <v>505</v>
      </c>
      <c r="K233" s="78">
        <v>5</v>
      </c>
      <c r="L233" s="78"/>
      <c r="M233" s="97"/>
      <c r="N233" s="555" t="s">
        <v>4</v>
      </c>
      <c r="O233" s="606">
        <f>G30+G69+K39+K64+O69+C100+C115+C125+C140+G95+G107+G132+K117+O123+C156+C170+C202+K177+K188+K211+O156+O183+O211+C246+C258+C282</f>
        <v>146285</v>
      </c>
      <c r="P233" s="607"/>
    </row>
    <row r="234" spans="1:16" ht="13.5">
      <c r="A234" s="196"/>
      <c r="B234" s="192" t="s">
        <v>1171</v>
      </c>
      <c r="C234" s="78">
        <v>0</v>
      </c>
      <c r="D234" s="78"/>
      <c r="E234" s="617"/>
      <c r="F234" s="192" t="s">
        <v>391</v>
      </c>
      <c r="G234" s="78">
        <v>35</v>
      </c>
      <c r="H234" s="211"/>
      <c r="I234" s="196"/>
      <c r="J234" s="192"/>
      <c r="K234" s="78"/>
      <c r="L234" s="78"/>
      <c r="M234" s="97"/>
      <c r="N234" s="556"/>
      <c r="O234" s="608"/>
      <c r="P234" s="609"/>
    </row>
    <row r="235" spans="1:16" ht="13.5">
      <c r="A235" s="196"/>
      <c r="B235" s="192" t="s">
        <v>1127</v>
      </c>
      <c r="C235" s="78">
        <v>0</v>
      </c>
      <c r="D235" s="78"/>
      <c r="E235" s="245"/>
      <c r="F235" s="192"/>
      <c r="G235" s="194"/>
      <c r="H235" s="211"/>
      <c r="I235" s="196"/>
      <c r="J235" s="218" t="s">
        <v>563</v>
      </c>
      <c r="K235" s="271">
        <f>SUM(K229:K234)</f>
        <v>85</v>
      </c>
      <c r="L235" s="222">
        <f>SUM(L229:L234)</f>
        <v>0</v>
      </c>
      <c r="M235" s="97"/>
      <c r="N235" s="555" t="s">
        <v>5</v>
      </c>
      <c r="O235" s="551">
        <f>G236+G260+G280+K221+K226+K235+K240+K245+K252+K257+K262+K267+O222+O230</f>
        <v>4315</v>
      </c>
      <c r="P235" s="552"/>
    </row>
    <row r="236" spans="1:16" ht="13.5">
      <c r="A236" s="196"/>
      <c r="B236" s="192" t="s">
        <v>569</v>
      </c>
      <c r="C236" s="78">
        <v>70</v>
      </c>
      <c r="D236" s="78"/>
      <c r="E236" s="245"/>
      <c r="F236" s="218" t="s">
        <v>1128</v>
      </c>
      <c r="G236" s="384">
        <f>SUM(G220:G222,G224:G225,G227:G228,G230,G232,G234)</f>
        <v>1270</v>
      </c>
      <c r="H236" s="381">
        <f>SUM(H220:H222,H224:H225,H227:H228,H230,H232,H234)</f>
        <v>0</v>
      </c>
      <c r="I236" s="78"/>
      <c r="J236" s="197"/>
      <c r="K236" s="78"/>
      <c r="L236" s="78"/>
      <c r="M236" s="97"/>
      <c r="N236" s="556"/>
      <c r="O236" s="553"/>
      <c r="P236" s="554"/>
    </row>
    <row r="237" spans="1:16" ht="13.5">
      <c r="A237" s="196"/>
      <c r="B237" s="192" t="s">
        <v>79</v>
      </c>
      <c r="C237" s="78">
        <v>15</v>
      </c>
      <c r="D237" s="78"/>
      <c r="E237" s="245"/>
      <c r="F237" s="192"/>
      <c r="G237" s="194"/>
      <c r="H237" s="211"/>
      <c r="I237" s="387" t="s">
        <v>640</v>
      </c>
      <c r="J237" s="204"/>
      <c r="K237" s="204"/>
      <c r="L237" s="205"/>
      <c r="M237" s="97"/>
      <c r="N237" s="555" t="s">
        <v>6</v>
      </c>
      <c r="O237" s="551">
        <f>O233+O235</f>
        <v>150600</v>
      </c>
      <c r="P237" s="552"/>
    </row>
    <row r="238" spans="1:16" ht="13.5">
      <c r="A238" s="196"/>
      <c r="B238" s="192" t="s">
        <v>80</v>
      </c>
      <c r="C238" s="78">
        <v>70</v>
      </c>
      <c r="D238" s="78"/>
      <c r="E238" s="387" t="s">
        <v>636</v>
      </c>
      <c r="F238" s="204"/>
      <c r="G238" s="204"/>
      <c r="H238" s="205"/>
      <c r="I238" s="196"/>
      <c r="J238" s="192" t="s">
        <v>157</v>
      </c>
      <c r="K238" s="78">
        <v>30</v>
      </c>
      <c r="L238" s="78"/>
      <c r="M238" s="97"/>
      <c r="N238" s="556"/>
      <c r="O238" s="553"/>
      <c r="P238" s="554"/>
    </row>
    <row r="239" spans="1:16" ht="13.5">
      <c r="A239" s="196"/>
      <c r="B239" s="192" t="s">
        <v>413</v>
      </c>
      <c r="C239" s="78">
        <v>20</v>
      </c>
      <c r="D239" s="78"/>
      <c r="E239" s="614" t="s">
        <v>952</v>
      </c>
      <c r="F239" s="398" t="s">
        <v>398</v>
      </c>
      <c r="G239" s="194"/>
      <c r="H239" s="78"/>
      <c r="I239" s="196"/>
      <c r="J239" s="192"/>
      <c r="K239" s="78"/>
      <c r="L239" s="78"/>
      <c r="M239" s="97"/>
      <c r="N239" s="101"/>
      <c r="O239" s="99"/>
      <c r="P239" s="99"/>
    </row>
    <row r="240" spans="1:16" ht="13.5">
      <c r="A240" s="196"/>
      <c r="B240" s="192" t="s">
        <v>1659</v>
      </c>
      <c r="C240" s="194">
        <v>40</v>
      </c>
      <c r="D240" s="78"/>
      <c r="E240" s="615"/>
      <c r="F240" s="192" t="s">
        <v>1209</v>
      </c>
      <c r="G240" s="194">
        <v>965</v>
      </c>
      <c r="H240" s="194"/>
      <c r="I240" s="196"/>
      <c r="J240" s="218" t="s">
        <v>563</v>
      </c>
      <c r="K240" s="271">
        <f>SUM(K238:K239)</f>
        <v>30</v>
      </c>
      <c r="L240" s="222">
        <f>SUM(L238:L239)</f>
        <v>0</v>
      </c>
      <c r="M240" s="97"/>
      <c r="N240" s="101"/>
      <c r="O240" s="99"/>
      <c r="P240" s="99"/>
    </row>
    <row r="241" spans="1:16" ht="13.5">
      <c r="A241" s="196"/>
      <c r="B241" s="192" t="s">
        <v>1208</v>
      </c>
      <c r="C241" s="194">
        <v>50</v>
      </c>
      <c r="D241" s="78"/>
      <c r="E241" s="615"/>
      <c r="F241" s="192" t="s">
        <v>487</v>
      </c>
      <c r="G241" s="78">
        <v>10</v>
      </c>
      <c r="H241" s="194"/>
      <c r="I241" s="78"/>
      <c r="J241" s="197"/>
      <c r="K241" s="78"/>
      <c r="L241" s="78"/>
      <c r="M241" s="97"/>
      <c r="N241" s="101"/>
      <c r="O241" s="99"/>
      <c r="P241" s="99"/>
    </row>
    <row r="242" spans="1:16" ht="13.5">
      <c r="A242" s="196"/>
      <c r="B242" s="192" t="s">
        <v>470</v>
      </c>
      <c r="C242" s="78">
        <v>0</v>
      </c>
      <c r="D242" s="78"/>
      <c r="E242" s="615"/>
      <c r="F242" s="192" t="s">
        <v>127</v>
      </c>
      <c r="G242" s="78">
        <v>200</v>
      </c>
      <c r="H242" s="194"/>
      <c r="I242" s="387" t="s">
        <v>641</v>
      </c>
      <c r="J242" s="204"/>
      <c r="K242" s="204"/>
      <c r="L242" s="205"/>
      <c r="M242" s="97"/>
      <c r="N242" s="101"/>
      <c r="O242" s="99"/>
      <c r="P242" s="99"/>
    </row>
    <row r="243" spans="1:16" ht="13.5">
      <c r="A243" s="196"/>
      <c r="B243" s="192"/>
      <c r="C243" s="78"/>
      <c r="D243" s="217"/>
      <c r="E243" s="615"/>
      <c r="F243" s="192"/>
      <c r="G243" s="78"/>
      <c r="H243" s="337"/>
      <c r="I243" s="196"/>
      <c r="J243" s="192" t="s">
        <v>1221</v>
      </c>
      <c r="K243" s="78">
        <v>40</v>
      </c>
      <c r="L243" s="78"/>
      <c r="M243" s="96"/>
      <c r="N243" s="101"/>
      <c r="O243" s="99"/>
      <c r="P243" s="99"/>
    </row>
    <row r="244" spans="1:16" ht="13.5">
      <c r="A244" s="196"/>
      <c r="B244" s="192"/>
      <c r="C244" s="194"/>
      <c r="D244" s="78"/>
      <c r="E244" s="615"/>
      <c r="F244" s="218" t="s">
        <v>1128</v>
      </c>
      <c r="G244" s="384">
        <f>SUBTOTAL(9,G240:G243)</f>
        <v>1175</v>
      </c>
      <c r="H244" s="381">
        <f>SUBTOTAL(9,H240:H243)</f>
        <v>0</v>
      </c>
      <c r="I244" s="196"/>
      <c r="J244" s="192"/>
      <c r="K244" s="78"/>
      <c r="L244" s="78"/>
      <c r="M244" s="97"/>
      <c r="N244" s="101"/>
      <c r="O244" s="99"/>
      <c r="P244" s="99"/>
    </row>
    <row r="245" spans="1:16" ht="13.5">
      <c r="A245" s="196"/>
      <c r="B245" s="192"/>
      <c r="C245" s="194"/>
      <c r="D245" s="78"/>
      <c r="E245" s="615"/>
      <c r="F245" s="398" t="s">
        <v>399</v>
      </c>
      <c r="G245" s="78"/>
      <c r="H245" s="337"/>
      <c r="I245" s="196"/>
      <c r="J245" s="218" t="s">
        <v>563</v>
      </c>
      <c r="K245" s="271">
        <f>SUM(K243:K244)</f>
        <v>40</v>
      </c>
      <c r="L245" s="222">
        <f>SUM(L243:L244)</f>
        <v>0</v>
      </c>
      <c r="M245" s="97"/>
      <c r="N245" s="101"/>
      <c r="O245" s="99"/>
      <c r="P245" s="99"/>
    </row>
    <row r="246" spans="1:16" ht="13.5">
      <c r="A246" s="78"/>
      <c r="B246" s="237" t="s">
        <v>1364</v>
      </c>
      <c r="C246" s="248">
        <f>SUM(C219:C245)</f>
        <v>1055</v>
      </c>
      <c r="D246" s="236">
        <f>SUM(D219:D245)</f>
        <v>0</v>
      </c>
      <c r="E246" s="615"/>
      <c r="F246" s="192" t="s">
        <v>488</v>
      </c>
      <c r="G246" s="78">
        <v>15</v>
      </c>
      <c r="H246" s="337"/>
      <c r="I246" s="78"/>
      <c r="J246" s="78"/>
      <c r="K246" s="78"/>
      <c r="L246" s="78"/>
      <c r="M246" s="99"/>
      <c r="N246" s="99"/>
      <c r="O246" s="99"/>
      <c r="P246" s="99"/>
    </row>
    <row r="247" spans="1:16" ht="13.5">
      <c r="A247" s="78"/>
      <c r="B247" s="78"/>
      <c r="C247" s="78"/>
      <c r="D247" s="78"/>
      <c r="E247" s="615"/>
      <c r="F247" s="192" t="s">
        <v>489</v>
      </c>
      <c r="G247" s="78">
        <v>15</v>
      </c>
      <c r="H247" s="337"/>
      <c r="I247" s="387" t="s">
        <v>642</v>
      </c>
      <c r="J247" s="204"/>
      <c r="K247" s="204"/>
      <c r="L247" s="205"/>
      <c r="M247" s="99"/>
      <c r="N247" s="99"/>
      <c r="O247" s="99"/>
      <c r="P247" s="99"/>
    </row>
    <row r="248" spans="1:16" ht="13.5">
      <c r="A248" s="387" t="s">
        <v>1384</v>
      </c>
      <c r="B248" s="406"/>
      <c r="C248" s="406"/>
      <c r="D248" s="410"/>
      <c r="E248" s="615"/>
      <c r="F248" s="192" t="s">
        <v>490</v>
      </c>
      <c r="G248" s="78">
        <v>5</v>
      </c>
      <c r="H248" s="337"/>
      <c r="I248" s="196"/>
      <c r="J248" s="192" t="s">
        <v>126</v>
      </c>
      <c r="K248" s="78">
        <v>55</v>
      </c>
      <c r="L248" s="78"/>
      <c r="M248" s="99"/>
      <c r="N248" s="99"/>
      <c r="O248" s="99"/>
      <c r="P248" s="99"/>
    </row>
    <row r="249" spans="1:16" ht="13.5">
      <c r="A249" s="78"/>
      <c r="B249" s="197" t="s">
        <v>472</v>
      </c>
      <c r="C249" s="78">
        <v>45</v>
      </c>
      <c r="D249" s="78"/>
      <c r="E249" s="615"/>
      <c r="F249" s="192" t="s">
        <v>74</v>
      </c>
      <c r="G249" s="78">
        <v>15</v>
      </c>
      <c r="H249" s="337"/>
      <c r="I249" s="196"/>
      <c r="J249" s="192" t="s">
        <v>713</v>
      </c>
      <c r="K249" s="78">
        <v>35</v>
      </c>
      <c r="L249" s="78"/>
      <c r="M249" s="99"/>
      <c r="N249" s="99"/>
      <c r="O249" s="99"/>
      <c r="P249" s="99"/>
    </row>
    <row r="250" spans="1:16" ht="13.5">
      <c r="A250" s="78"/>
      <c r="B250" s="197" t="s">
        <v>130</v>
      </c>
      <c r="C250" s="78">
        <v>0</v>
      </c>
      <c r="D250" s="78"/>
      <c r="E250" s="615"/>
      <c r="F250" s="192" t="s">
        <v>492</v>
      </c>
      <c r="G250" s="78">
        <v>15</v>
      </c>
      <c r="H250" s="337"/>
      <c r="I250" s="196"/>
      <c r="J250" s="192"/>
      <c r="K250" s="78"/>
      <c r="L250" s="78"/>
      <c r="M250" s="99"/>
      <c r="N250" s="99"/>
      <c r="O250" s="99"/>
      <c r="P250" s="99"/>
    </row>
    <row r="251" spans="1:16" ht="13.5">
      <c r="A251" s="78"/>
      <c r="B251" s="197" t="s">
        <v>81</v>
      </c>
      <c r="C251" s="78">
        <v>35</v>
      </c>
      <c r="D251" s="78"/>
      <c r="E251" s="615"/>
      <c r="F251" s="192" t="s">
        <v>493</v>
      </c>
      <c r="G251" s="78">
        <v>5</v>
      </c>
      <c r="H251" s="344"/>
      <c r="I251" s="196"/>
      <c r="J251" s="192"/>
      <c r="K251" s="78"/>
      <c r="L251" s="78"/>
      <c r="M251" s="99"/>
      <c r="N251" s="99"/>
      <c r="O251" s="99"/>
      <c r="P251" s="99"/>
    </row>
    <row r="252" spans="1:16" ht="13.5">
      <c r="A252" s="78"/>
      <c r="B252" s="197" t="s">
        <v>473</v>
      </c>
      <c r="C252" s="78">
        <v>50</v>
      </c>
      <c r="D252" s="78"/>
      <c r="E252" s="615"/>
      <c r="F252" s="192" t="s">
        <v>494</v>
      </c>
      <c r="G252" s="78">
        <v>10</v>
      </c>
      <c r="H252" s="337"/>
      <c r="I252" s="196"/>
      <c r="J252" s="218" t="s">
        <v>563</v>
      </c>
      <c r="K252" s="271">
        <f>SUM(K248:K251)</f>
        <v>90</v>
      </c>
      <c r="L252" s="222">
        <f>SUM(L248:L251)</f>
        <v>0</v>
      </c>
      <c r="M252" s="99"/>
      <c r="N252" s="99"/>
      <c r="O252" s="99"/>
      <c r="P252" s="99"/>
    </row>
    <row r="253" spans="1:16" ht="13.5">
      <c r="A253" s="78"/>
      <c r="B253" s="197" t="s">
        <v>403</v>
      </c>
      <c r="C253" s="78">
        <v>45</v>
      </c>
      <c r="D253" s="78"/>
      <c r="E253" s="615"/>
      <c r="F253" s="192" t="s">
        <v>558</v>
      </c>
      <c r="G253" s="78">
        <v>15</v>
      </c>
      <c r="H253" s="337"/>
      <c r="I253" s="78"/>
      <c r="J253" s="78"/>
      <c r="K253" s="78"/>
      <c r="L253" s="78"/>
      <c r="M253" s="99"/>
      <c r="N253" s="99"/>
      <c r="O253" s="99"/>
      <c r="P253" s="99"/>
    </row>
    <row r="254" spans="1:16" ht="13.5">
      <c r="A254" s="78"/>
      <c r="B254" s="197" t="s">
        <v>474</v>
      </c>
      <c r="C254" s="78">
        <v>20</v>
      </c>
      <c r="D254" s="78"/>
      <c r="E254" s="615"/>
      <c r="F254" s="192" t="s">
        <v>495</v>
      </c>
      <c r="G254" s="78">
        <v>5</v>
      </c>
      <c r="H254" s="337"/>
      <c r="I254" s="519" t="s">
        <v>643</v>
      </c>
      <c r="J254" s="520"/>
      <c r="K254" s="520"/>
      <c r="L254" s="544"/>
      <c r="M254" s="99"/>
      <c r="N254" s="99"/>
      <c r="O254" s="99"/>
      <c r="P254" s="99"/>
    </row>
    <row r="255" spans="1:16" ht="13.5">
      <c r="A255" s="78"/>
      <c r="B255" s="197" t="s">
        <v>1129</v>
      </c>
      <c r="C255" s="78">
        <v>30</v>
      </c>
      <c r="D255" s="78"/>
      <c r="E255" s="616"/>
      <c r="F255" s="218" t="s">
        <v>1128</v>
      </c>
      <c r="G255" s="345">
        <f>SUBTOTAL(9,G246:G254)</f>
        <v>100</v>
      </c>
      <c r="H255" s="381">
        <f>SUBTOTAL(9,H246:H254)</f>
        <v>0</v>
      </c>
      <c r="I255" s="196"/>
      <c r="J255" s="192" t="s">
        <v>158</v>
      </c>
      <c r="K255" s="78">
        <v>35</v>
      </c>
      <c r="L255" s="78"/>
      <c r="M255" s="99"/>
      <c r="N255" s="99"/>
      <c r="O255" s="99"/>
      <c r="P255" s="99"/>
    </row>
    <row r="256" spans="1:16" ht="13.5">
      <c r="A256" s="78"/>
      <c r="B256" s="197"/>
      <c r="C256" s="78"/>
      <c r="D256" s="78"/>
      <c r="E256" s="78"/>
      <c r="F256" s="398" t="s">
        <v>400</v>
      </c>
      <c r="G256" s="194"/>
      <c r="H256" s="337"/>
      <c r="I256" s="78"/>
      <c r="J256" s="197"/>
      <c r="K256" s="78"/>
      <c r="L256" s="78"/>
      <c r="M256" s="99"/>
      <c r="N256" s="99"/>
      <c r="O256" s="99"/>
      <c r="P256" s="99"/>
    </row>
    <row r="257" spans="1:16" ht="13.5">
      <c r="A257" s="78"/>
      <c r="B257" s="197"/>
      <c r="C257" s="78"/>
      <c r="D257" s="78"/>
      <c r="E257" s="244"/>
      <c r="F257" s="192" t="s">
        <v>714</v>
      </c>
      <c r="G257" s="194">
        <v>40</v>
      </c>
      <c r="H257" s="194"/>
      <c r="I257" s="78"/>
      <c r="J257" s="218" t="s">
        <v>563</v>
      </c>
      <c r="K257" s="271">
        <f>SUM(K255:K256)</f>
        <v>35</v>
      </c>
      <c r="L257" s="222">
        <f>SUM(L255:L256)</f>
        <v>0</v>
      </c>
      <c r="M257" s="99"/>
      <c r="N257" s="99"/>
      <c r="O257" s="99"/>
      <c r="P257" s="99"/>
    </row>
    <row r="258" spans="1:16" ht="13.5">
      <c r="A258" s="78"/>
      <c r="B258" s="237" t="s">
        <v>1365</v>
      </c>
      <c r="C258" s="249">
        <f>SUM(C249:C257)</f>
        <v>225</v>
      </c>
      <c r="D258" s="236">
        <f>SUM(D249:D257)</f>
        <v>0</v>
      </c>
      <c r="E258" s="244"/>
      <c r="F258" s="197" t="s">
        <v>559</v>
      </c>
      <c r="G258" s="194">
        <v>15</v>
      </c>
      <c r="H258" s="337"/>
      <c r="I258" s="78"/>
      <c r="J258" s="78"/>
      <c r="K258" s="78"/>
      <c r="L258" s="78"/>
      <c r="M258" s="99"/>
      <c r="N258" s="99"/>
      <c r="O258" s="99"/>
      <c r="P258" s="99"/>
    </row>
    <row r="259" spans="1:16" ht="13.5">
      <c r="A259" s="78"/>
      <c r="B259" s="197"/>
      <c r="C259" s="78"/>
      <c r="D259" s="78"/>
      <c r="E259" s="244"/>
      <c r="F259" s="218" t="s">
        <v>1128</v>
      </c>
      <c r="G259" s="345">
        <f>SUBTOTAL(9,G257:G258)</f>
        <v>55</v>
      </c>
      <c r="H259" s="381">
        <f>SUBTOTAL(9,H257:H258)</f>
        <v>0</v>
      </c>
      <c r="I259" s="519" t="s">
        <v>644</v>
      </c>
      <c r="J259" s="520"/>
      <c r="K259" s="520"/>
      <c r="L259" s="544"/>
      <c r="M259" s="99"/>
      <c r="N259" s="99"/>
      <c r="O259" s="99"/>
      <c r="P259" s="99"/>
    </row>
    <row r="260" spans="1:16" ht="13.5">
      <c r="A260" s="387" t="s">
        <v>634</v>
      </c>
      <c r="B260" s="406"/>
      <c r="C260" s="406"/>
      <c r="D260" s="410"/>
      <c r="E260" s="244"/>
      <c r="F260" s="383" t="s">
        <v>1367</v>
      </c>
      <c r="G260" s="272">
        <f>SUBTOTAL(9,G240:G259)</f>
        <v>1330</v>
      </c>
      <c r="H260" s="348">
        <f>SUBTOTAL(9,H240:H259)</f>
        <v>0</v>
      </c>
      <c r="I260" s="78"/>
      <c r="J260" s="197" t="s">
        <v>128</v>
      </c>
      <c r="K260" s="78">
        <v>50</v>
      </c>
      <c r="L260" s="78"/>
      <c r="M260" s="99"/>
      <c r="N260" s="99"/>
      <c r="O260" s="99"/>
      <c r="P260" s="99"/>
    </row>
    <row r="261" spans="1:16" ht="13.5">
      <c r="A261" s="78"/>
      <c r="B261" s="197" t="s">
        <v>131</v>
      </c>
      <c r="C261" s="78">
        <v>45</v>
      </c>
      <c r="D261" s="78"/>
      <c r="E261" s="244"/>
      <c r="F261" s="197"/>
      <c r="G261" s="78"/>
      <c r="H261" s="78"/>
      <c r="I261" s="78"/>
      <c r="J261" s="197"/>
      <c r="K261" s="78"/>
      <c r="L261" s="78"/>
      <c r="M261" s="99"/>
      <c r="N261" s="99"/>
      <c r="O261" s="99"/>
      <c r="P261" s="99"/>
    </row>
    <row r="262" spans="1:16" ht="13.5">
      <c r="A262" s="78"/>
      <c r="B262" s="197" t="s">
        <v>343</v>
      </c>
      <c r="C262" s="78">
        <v>45</v>
      </c>
      <c r="D262" s="78"/>
      <c r="E262" s="244"/>
      <c r="F262" s="197"/>
      <c r="G262" s="78"/>
      <c r="H262" s="78"/>
      <c r="I262" s="78"/>
      <c r="J262" s="218" t="s">
        <v>563</v>
      </c>
      <c r="K262" s="271">
        <f>SUM(K260:K261)</f>
        <v>50</v>
      </c>
      <c r="L262" s="222">
        <f>SUM(L260:L261)</f>
        <v>0</v>
      </c>
      <c r="M262" s="99"/>
      <c r="N262" s="99"/>
      <c r="O262" s="99"/>
      <c r="P262" s="99"/>
    </row>
    <row r="263" spans="1:16" ht="13.5">
      <c r="A263" s="78"/>
      <c r="B263" s="197" t="s">
        <v>475</v>
      </c>
      <c r="C263" s="78">
        <v>35</v>
      </c>
      <c r="D263" s="78"/>
      <c r="E263" s="387" t="s">
        <v>637</v>
      </c>
      <c r="F263" s="204"/>
      <c r="G263" s="204"/>
      <c r="H263" s="205"/>
      <c r="I263" s="78"/>
      <c r="J263" s="78"/>
      <c r="K263" s="78"/>
      <c r="L263" s="78"/>
      <c r="M263" s="99"/>
      <c r="N263" s="99"/>
      <c r="O263" s="99"/>
      <c r="P263" s="99"/>
    </row>
    <row r="264" spans="1:16" ht="13.5">
      <c r="A264" s="78"/>
      <c r="B264" s="197" t="s">
        <v>476</v>
      </c>
      <c r="C264" s="78">
        <v>20</v>
      </c>
      <c r="D264" s="78"/>
      <c r="E264" s="614" t="s">
        <v>604</v>
      </c>
      <c r="F264" s="399" t="s">
        <v>401</v>
      </c>
      <c r="G264" s="78"/>
      <c r="H264" s="78"/>
      <c r="I264" s="519" t="s">
        <v>645</v>
      </c>
      <c r="J264" s="520"/>
      <c r="K264" s="520"/>
      <c r="L264" s="544"/>
      <c r="M264" s="99"/>
      <c r="N264" s="99"/>
      <c r="O264" s="99"/>
      <c r="P264" s="99"/>
    </row>
    <row r="265" spans="1:16" ht="13.5">
      <c r="A265" s="78"/>
      <c r="B265" s="197" t="s">
        <v>477</v>
      </c>
      <c r="C265" s="78">
        <v>40</v>
      </c>
      <c r="D265" s="78"/>
      <c r="E265" s="615"/>
      <c r="F265" s="197" t="s">
        <v>496</v>
      </c>
      <c r="G265" s="78">
        <v>30</v>
      </c>
      <c r="H265" s="78"/>
      <c r="I265" s="78"/>
      <c r="J265" s="197" t="s">
        <v>129</v>
      </c>
      <c r="K265" s="78">
        <v>0</v>
      </c>
      <c r="L265" s="78"/>
      <c r="M265" s="99"/>
      <c r="N265" s="99"/>
      <c r="O265" s="99"/>
      <c r="P265" s="99"/>
    </row>
    <row r="266" spans="1:16" ht="13.5">
      <c r="A266" s="78"/>
      <c r="B266" s="197" t="s">
        <v>132</v>
      </c>
      <c r="C266" s="78">
        <v>200</v>
      </c>
      <c r="D266" s="78"/>
      <c r="E266" s="615"/>
      <c r="F266" s="197" t="s">
        <v>497</v>
      </c>
      <c r="G266" s="78">
        <v>110</v>
      </c>
      <c r="H266" s="78"/>
      <c r="I266" s="78"/>
      <c r="J266" s="197"/>
      <c r="K266" s="78"/>
      <c r="L266" s="78"/>
      <c r="M266" s="99"/>
      <c r="N266" s="99"/>
      <c r="O266" s="99"/>
      <c r="P266" s="99"/>
    </row>
    <row r="267" spans="1:16" ht="13.5">
      <c r="A267" s="78"/>
      <c r="B267" s="197" t="s">
        <v>478</v>
      </c>
      <c r="C267" s="78">
        <v>20</v>
      </c>
      <c r="D267" s="78"/>
      <c r="E267" s="615"/>
      <c r="F267" s="197" t="s">
        <v>159</v>
      </c>
      <c r="G267" s="78">
        <v>80</v>
      </c>
      <c r="H267" s="78"/>
      <c r="I267" s="78"/>
      <c r="J267" s="218" t="s">
        <v>563</v>
      </c>
      <c r="K267" s="271">
        <f>SUM(K265:K266)</f>
        <v>0</v>
      </c>
      <c r="L267" s="431">
        <f>SUM(L265:L266)</f>
        <v>0</v>
      </c>
      <c r="M267" s="99"/>
      <c r="N267" s="99"/>
      <c r="O267" s="99"/>
      <c r="P267" s="99"/>
    </row>
    <row r="268" spans="1:16" ht="13.5">
      <c r="A268" s="78"/>
      <c r="B268" s="197" t="s">
        <v>870</v>
      </c>
      <c r="C268" s="78">
        <v>15</v>
      </c>
      <c r="D268" s="78"/>
      <c r="E268" s="615"/>
      <c r="F268" s="197" t="s">
        <v>498</v>
      </c>
      <c r="G268" s="78">
        <v>10</v>
      </c>
      <c r="H268" s="78"/>
      <c r="I268" s="246"/>
      <c r="J268" s="78"/>
      <c r="K268" s="78"/>
      <c r="L268" s="211"/>
      <c r="M268" s="99"/>
      <c r="N268" s="99"/>
      <c r="O268" s="99"/>
      <c r="P268" s="99"/>
    </row>
    <row r="269" spans="1:16" ht="13.5">
      <c r="A269" s="78"/>
      <c r="B269" s="197" t="s">
        <v>133</v>
      </c>
      <c r="C269" s="78">
        <v>25</v>
      </c>
      <c r="D269" s="78"/>
      <c r="E269" s="615"/>
      <c r="F269" s="197" t="s">
        <v>499</v>
      </c>
      <c r="G269" s="78">
        <v>70</v>
      </c>
      <c r="H269" s="78"/>
      <c r="I269" s="203"/>
      <c r="J269" s="226"/>
      <c r="K269" s="226"/>
      <c r="L269" s="205"/>
      <c r="M269" s="99"/>
      <c r="N269" s="99"/>
      <c r="O269" s="99"/>
      <c r="P269" s="99"/>
    </row>
    <row r="270" spans="1:16" ht="13.5">
      <c r="A270" s="78"/>
      <c r="B270" s="197" t="s">
        <v>479</v>
      </c>
      <c r="C270" s="78">
        <v>10</v>
      </c>
      <c r="D270" s="78"/>
      <c r="E270" s="615"/>
      <c r="F270" s="399" t="s">
        <v>402</v>
      </c>
      <c r="G270" s="78"/>
      <c r="H270" s="78"/>
      <c r="I270" s="224"/>
      <c r="J270" s="192"/>
      <c r="K270" s="78"/>
      <c r="L270" s="211"/>
      <c r="M270" s="99"/>
      <c r="N270" s="99"/>
      <c r="O270" s="99"/>
      <c r="P270" s="99"/>
    </row>
    <row r="271" spans="1:16" ht="13.5">
      <c r="A271" s="78"/>
      <c r="B271" s="197" t="s">
        <v>554</v>
      </c>
      <c r="C271" s="78">
        <v>20</v>
      </c>
      <c r="D271" s="78"/>
      <c r="E271" s="615"/>
      <c r="F271" s="197" t="s">
        <v>491</v>
      </c>
      <c r="G271" s="78">
        <v>35</v>
      </c>
      <c r="H271" s="78"/>
      <c r="I271" s="246"/>
      <c r="J271" s="197"/>
      <c r="K271" s="78"/>
      <c r="L271" s="211"/>
      <c r="M271" s="99"/>
      <c r="N271" s="99"/>
      <c r="O271" s="99"/>
      <c r="P271" s="99"/>
    </row>
    <row r="272" spans="1:16" ht="13.5">
      <c r="A272" s="78"/>
      <c r="B272" s="197" t="s">
        <v>480</v>
      </c>
      <c r="C272" s="78">
        <v>10</v>
      </c>
      <c r="D272" s="78"/>
      <c r="E272" s="615"/>
      <c r="F272" s="197" t="s">
        <v>500</v>
      </c>
      <c r="G272" s="209">
        <v>0</v>
      </c>
      <c r="H272" s="209"/>
      <c r="I272" s="246"/>
      <c r="J272" s="199"/>
      <c r="K272" s="78"/>
      <c r="L272" s="243"/>
      <c r="M272" s="99"/>
      <c r="N272" s="99"/>
      <c r="O272" s="99"/>
      <c r="P272" s="99"/>
    </row>
    <row r="273" spans="1:16" ht="13.5">
      <c r="A273" s="78"/>
      <c r="B273" s="197" t="s">
        <v>161</v>
      </c>
      <c r="C273" s="78">
        <v>15</v>
      </c>
      <c r="D273" s="78"/>
      <c r="E273" s="615"/>
      <c r="F273" s="197" t="s">
        <v>160</v>
      </c>
      <c r="G273" s="209">
        <v>80</v>
      </c>
      <c r="H273" s="209"/>
      <c r="I273" s="246"/>
      <c r="J273" s="78"/>
      <c r="K273" s="78"/>
      <c r="L273" s="211"/>
      <c r="M273" s="99"/>
      <c r="N273" s="99"/>
      <c r="O273" s="99"/>
      <c r="P273" s="99"/>
    </row>
    <row r="274" spans="1:16" ht="13.5">
      <c r="A274" s="78"/>
      <c r="B274" s="197" t="s">
        <v>481</v>
      </c>
      <c r="C274" s="78">
        <v>30</v>
      </c>
      <c r="D274" s="78"/>
      <c r="E274" s="615"/>
      <c r="F274" s="197" t="s">
        <v>501</v>
      </c>
      <c r="G274" s="209">
        <v>35</v>
      </c>
      <c r="H274" s="209"/>
      <c r="I274" s="203"/>
      <c r="J274" s="226"/>
      <c r="K274" s="226"/>
      <c r="L274" s="205"/>
      <c r="M274" s="99"/>
      <c r="N274" s="99"/>
      <c r="O274" s="99"/>
      <c r="P274" s="99"/>
    </row>
    <row r="275" spans="1:16" ht="13.5">
      <c r="A275" s="78"/>
      <c r="B275" s="197" t="s">
        <v>482</v>
      </c>
      <c r="C275" s="78">
        <v>25</v>
      </c>
      <c r="D275" s="78"/>
      <c r="E275" s="615"/>
      <c r="F275" s="197" t="s">
        <v>1231</v>
      </c>
      <c r="G275" s="209">
        <v>110</v>
      </c>
      <c r="H275" s="209"/>
      <c r="I275" s="246"/>
      <c r="J275" s="197"/>
      <c r="K275" s="78"/>
      <c r="L275" s="211"/>
      <c r="M275" s="99"/>
      <c r="N275" s="99"/>
      <c r="O275" s="99"/>
      <c r="P275" s="99"/>
    </row>
    <row r="276" spans="1:16" ht="13.5">
      <c r="A276" s="78"/>
      <c r="B276" s="197" t="s">
        <v>483</v>
      </c>
      <c r="C276" s="78">
        <v>35</v>
      </c>
      <c r="D276" s="78"/>
      <c r="E276" s="616"/>
      <c r="F276" s="197" t="s">
        <v>953</v>
      </c>
      <c r="G276" s="343">
        <v>55</v>
      </c>
      <c r="H276" s="343"/>
      <c r="I276" s="246"/>
      <c r="J276" s="197"/>
      <c r="K276" s="78"/>
      <c r="L276" s="211"/>
      <c r="M276" s="99"/>
      <c r="N276" s="99"/>
      <c r="O276" s="99"/>
      <c r="P276" s="99"/>
    </row>
    <row r="277" spans="1:16" ht="13.5">
      <c r="A277" s="78"/>
      <c r="B277" s="197" t="s">
        <v>555</v>
      </c>
      <c r="C277" s="78">
        <v>20</v>
      </c>
      <c r="D277" s="78"/>
      <c r="E277" s="244"/>
      <c r="F277" s="197" t="s">
        <v>827</v>
      </c>
      <c r="G277" s="343">
        <v>40</v>
      </c>
      <c r="H277" s="375"/>
      <c r="I277" s="246"/>
      <c r="J277" s="199"/>
      <c r="K277" s="78"/>
      <c r="L277" s="243"/>
      <c r="M277" s="99"/>
      <c r="N277" s="99"/>
      <c r="O277" s="99"/>
      <c r="P277" s="99"/>
    </row>
    <row r="278" spans="1:16" ht="13.5">
      <c r="A278" s="78"/>
      <c r="B278" s="197" t="s">
        <v>484</v>
      </c>
      <c r="C278" s="78">
        <v>10</v>
      </c>
      <c r="D278" s="78"/>
      <c r="E278" s="244"/>
      <c r="F278" s="197" t="s">
        <v>82</v>
      </c>
      <c r="G278" s="78">
        <v>0</v>
      </c>
      <c r="H278" s="200"/>
      <c r="I278" s="246"/>
      <c r="J278" s="78"/>
      <c r="K278" s="78"/>
      <c r="L278" s="211"/>
      <c r="M278" s="99"/>
      <c r="N278" s="99"/>
      <c r="O278" s="99"/>
      <c r="P278" s="99"/>
    </row>
    <row r="279" spans="1:16" ht="13.5">
      <c r="A279" s="78"/>
      <c r="B279" s="197" t="s">
        <v>556</v>
      </c>
      <c r="C279" s="78">
        <v>10</v>
      </c>
      <c r="D279" s="78"/>
      <c r="E279" s="244"/>
      <c r="F279" s="192"/>
      <c r="G279" s="194"/>
      <c r="H279" s="78"/>
      <c r="I279" s="203"/>
      <c r="J279" s="226"/>
      <c r="K279" s="226"/>
      <c r="L279" s="205"/>
      <c r="M279" s="99"/>
      <c r="N279" s="99"/>
      <c r="O279" s="99"/>
      <c r="P279" s="99"/>
    </row>
    <row r="280" spans="1:16" ht="13.5">
      <c r="A280" s="78"/>
      <c r="B280" s="197" t="s">
        <v>1264</v>
      </c>
      <c r="C280" s="194">
        <v>25</v>
      </c>
      <c r="D280" s="78"/>
      <c r="E280" s="244"/>
      <c r="F280" s="218" t="s">
        <v>563</v>
      </c>
      <c r="G280" s="384">
        <f>SUM(G265:G269,G271:G278)</f>
        <v>655</v>
      </c>
      <c r="H280" s="381">
        <f>SUM(H265:H269,H271:H278)</f>
        <v>0</v>
      </c>
      <c r="I280" s="246"/>
      <c r="J280" s="197"/>
      <c r="K280" s="78"/>
      <c r="L280" s="211"/>
      <c r="M280" s="99"/>
      <c r="N280" s="99"/>
      <c r="O280" s="99"/>
      <c r="P280" s="99"/>
    </row>
    <row r="281" spans="1:16" ht="13.5">
      <c r="A281" s="78"/>
      <c r="B281" s="197"/>
      <c r="C281" s="194"/>
      <c r="D281" s="78"/>
      <c r="E281" s="247"/>
      <c r="F281" s="192"/>
      <c r="G281" s="194"/>
      <c r="H281" s="78"/>
      <c r="I281" s="246"/>
      <c r="J281" s="197"/>
      <c r="K281" s="78"/>
      <c r="L281" s="211"/>
      <c r="M281" s="99"/>
      <c r="N281" s="99"/>
      <c r="O281" s="99"/>
      <c r="P281" s="99"/>
    </row>
    <row r="282" spans="1:16" ht="13.5">
      <c r="A282" s="78"/>
      <c r="B282" s="237" t="s">
        <v>1366</v>
      </c>
      <c r="C282" s="248">
        <f>SUM(C261:C281)</f>
        <v>655</v>
      </c>
      <c r="D282" s="236">
        <f>SUM(D261:D281)</f>
        <v>0</v>
      </c>
      <c r="E282" s="78"/>
      <c r="F282" s="199"/>
      <c r="G282" s="194"/>
      <c r="H282" s="206"/>
      <c r="I282" s="246"/>
      <c r="J282" s="199"/>
      <c r="K282" s="78"/>
      <c r="L282" s="243"/>
      <c r="M282" s="99"/>
      <c r="N282" s="99"/>
      <c r="O282" s="99"/>
      <c r="P282" s="99"/>
    </row>
  </sheetData>
  <sheetProtection/>
  <mergeCells count="68"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O235:P236"/>
    <mergeCell ref="N237:N238"/>
    <mergeCell ref="O237:P238"/>
    <mergeCell ref="N235:N236"/>
    <mergeCell ref="M94:P94"/>
    <mergeCell ref="M110:P110"/>
    <mergeCell ref="N233:N234"/>
    <mergeCell ref="M3:P3"/>
    <mergeCell ref="M2:P2"/>
    <mergeCell ref="I1:J1"/>
    <mergeCell ref="K1:L1"/>
    <mergeCell ref="K2:L2"/>
    <mergeCell ref="H3:I3"/>
    <mergeCell ref="I2:J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I119:L119"/>
    <mergeCell ref="I77:L77"/>
    <mergeCell ref="I95:L95"/>
    <mergeCell ref="I66:L66"/>
    <mergeCell ref="I73:J73"/>
    <mergeCell ref="M51:P51"/>
    <mergeCell ref="K72:L72"/>
    <mergeCell ref="A215:D215"/>
    <mergeCell ref="E215:G215"/>
    <mergeCell ref="A143:D143"/>
    <mergeCell ref="E143:G143"/>
    <mergeCell ref="A144:D144"/>
    <mergeCell ref="E144:G144"/>
    <mergeCell ref="A214:D214"/>
    <mergeCell ref="E214:G214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（2.7）
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635" t="s">
        <v>538</v>
      </c>
      <c r="B1" s="635"/>
      <c r="C1" s="635"/>
      <c r="D1" s="635"/>
      <c r="E1" s="636" t="s">
        <v>539</v>
      </c>
      <c r="F1" s="637"/>
      <c r="G1" s="638"/>
      <c r="H1" s="10" t="s">
        <v>540</v>
      </c>
      <c r="I1" s="635" t="s">
        <v>541</v>
      </c>
      <c r="J1" s="635"/>
      <c r="K1" s="635" t="s">
        <v>542</v>
      </c>
      <c r="L1" s="635"/>
      <c r="P1" s="12" t="s">
        <v>7</v>
      </c>
    </row>
    <row r="2" spans="1:16" ht="17.25">
      <c r="A2" s="639"/>
      <c r="B2" s="640"/>
      <c r="C2" s="640"/>
      <c r="D2" s="641"/>
      <c r="E2" s="644"/>
      <c r="F2" s="645"/>
      <c r="G2" s="646"/>
      <c r="H2" s="11"/>
      <c r="I2" s="647">
        <f>P33</f>
        <v>0</v>
      </c>
      <c r="J2" s="647"/>
      <c r="K2" s="648"/>
      <c r="L2" s="648"/>
      <c r="M2" s="642"/>
      <c r="N2" s="643"/>
      <c r="O2" s="643"/>
      <c r="P2" s="643"/>
    </row>
    <row r="3" spans="2:16" ht="14.25">
      <c r="B3" s="18"/>
      <c r="C3" s="18"/>
      <c r="D3" s="18"/>
      <c r="H3" s="618"/>
      <c r="I3" s="619"/>
      <c r="J3" s="9"/>
      <c r="M3" s="620" t="s">
        <v>544</v>
      </c>
      <c r="N3" s="620"/>
      <c r="O3" s="620"/>
      <c r="P3" s="620"/>
    </row>
    <row r="4" spans="1:16" ht="13.5">
      <c r="A4" s="47"/>
      <c r="B4" s="4" t="s">
        <v>545</v>
      </c>
      <c r="C4" s="4" t="s">
        <v>541</v>
      </c>
      <c r="D4" s="14" t="s">
        <v>1068</v>
      </c>
      <c r="E4" s="13"/>
      <c r="F4" s="4" t="s">
        <v>545</v>
      </c>
      <c r="G4" s="4" t="s">
        <v>541</v>
      </c>
      <c r="H4" s="14" t="s">
        <v>1068</v>
      </c>
      <c r="I4" s="13"/>
      <c r="J4" s="4" t="s">
        <v>545</v>
      </c>
      <c r="K4" s="4" t="s">
        <v>541</v>
      </c>
      <c r="L4" s="14" t="s">
        <v>1068</v>
      </c>
      <c r="M4" s="13"/>
      <c r="N4" s="4" t="s">
        <v>545</v>
      </c>
      <c r="O4" s="4" t="s">
        <v>541</v>
      </c>
      <c r="P4" s="14" t="s">
        <v>1068</v>
      </c>
    </row>
    <row r="5" spans="1:16" ht="13.5">
      <c r="A5" s="625" t="s">
        <v>1067</v>
      </c>
      <c r="B5" s="626"/>
      <c r="C5" s="627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628" t="s">
        <v>398</v>
      </c>
      <c r="B6" s="629"/>
      <c r="C6" s="629"/>
      <c r="D6" s="629"/>
      <c r="E6" s="629"/>
      <c r="F6" s="629"/>
      <c r="G6" s="629"/>
      <c r="H6" s="630"/>
      <c r="I6" s="628" t="s">
        <v>1089</v>
      </c>
      <c r="J6" s="629"/>
      <c r="K6" s="630"/>
      <c r="L6" s="65"/>
      <c r="M6" s="628" t="s">
        <v>1100</v>
      </c>
      <c r="N6" s="629"/>
      <c r="O6" s="630"/>
      <c r="P6" s="21"/>
    </row>
    <row r="7" spans="1:16" ht="13.5">
      <c r="A7" s="2"/>
      <c r="B7" s="23" t="s">
        <v>682</v>
      </c>
      <c r="C7" s="24">
        <v>1281</v>
      </c>
      <c r="D7" s="26"/>
      <c r="E7" s="32"/>
      <c r="F7" s="22" t="s">
        <v>1240</v>
      </c>
      <c r="G7" s="35">
        <v>5</v>
      </c>
      <c r="H7" s="26"/>
      <c r="I7" s="40"/>
      <c r="J7" s="22" t="s">
        <v>1097</v>
      </c>
      <c r="K7" s="35">
        <v>22</v>
      </c>
      <c r="L7" s="28"/>
      <c r="M7" s="29"/>
      <c r="N7" s="22" t="s">
        <v>1101</v>
      </c>
      <c r="O7" s="34">
        <v>29</v>
      </c>
      <c r="P7" s="38"/>
    </row>
    <row r="8" spans="1:16" ht="13.5">
      <c r="A8" s="2"/>
      <c r="B8" s="23" t="s">
        <v>1263</v>
      </c>
      <c r="C8" s="24">
        <v>925</v>
      </c>
      <c r="D8" s="26"/>
      <c r="E8" s="32"/>
      <c r="F8" s="22" t="s">
        <v>1241</v>
      </c>
      <c r="G8" s="35">
        <v>2</v>
      </c>
      <c r="H8" s="26"/>
      <c r="I8" s="32"/>
      <c r="J8" s="22" t="s">
        <v>1257</v>
      </c>
      <c r="K8" s="35">
        <v>83</v>
      </c>
      <c r="L8" s="26"/>
      <c r="M8" s="44"/>
      <c r="N8" s="82" t="s">
        <v>171</v>
      </c>
      <c r="O8" s="84">
        <v>350</v>
      </c>
      <c r="P8" s="86"/>
    </row>
    <row r="9" spans="1:16" ht="13.5">
      <c r="A9" s="2"/>
      <c r="B9" s="23" t="s">
        <v>1055</v>
      </c>
      <c r="C9" s="24">
        <v>365</v>
      </c>
      <c r="D9" s="26"/>
      <c r="E9" s="32"/>
      <c r="F9" s="22" t="s">
        <v>1242</v>
      </c>
      <c r="G9" s="26">
        <v>5</v>
      </c>
      <c r="H9" s="26"/>
      <c r="I9" s="32"/>
      <c r="J9" s="22" t="s">
        <v>1096</v>
      </c>
      <c r="K9" s="35">
        <v>10</v>
      </c>
      <c r="L9" s="26"/>
      <c r="M9" s="1"/>
      <c r="N9" s="85" t="s">
        <v>1259</v>
      </c>
      <c r="O9" s="25"/>
      <c r="P9" s="26"/>
    </row>
    <row r="10" spans="1:16" ht="13.5">
      <c r="A10" s="2"/>
      <c r="B10" s="88" t="s">
        <v>683</v>
      </c>
      <c r="C10" s="24">
        <v>0</v>
      </c>
      <c r="D10" s="26"/>
      <c r="E10" s="32"/>
      <c r="F10" s="22" t="s">
        <v>1243</v>
      </c>
      <c r="G10" s="26">
        <v>3</v>
      </c>
      <c r="H10" s="26"/>
      <c r="I10" s="32"/>
      <c r="J10" s="22" t="s">
        <v>1258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684</v>
      </c>
      <c r="C11" s="24">
        <v>530</v>
      </c>
      <c r="D11" s="26"/>
      <c r="E11" s="32"/>
      <c r="F11" s="22" t="s">
        <v>1244</v>
      </c>
      <c r="G11" s="35">
        <v>2</v>
      </c>
      <c r="H11" s="26"/>
      <c r="I11" s="32"/>
      <c r="J11" s="22" t="s">
        <v>74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1056</v>
      </c>
      <c r="C12" s="24">
        <v>816</v>
      </c>
      <c r="D12" s="26"/>
      <c r="E12" s="32"/>
      <c r="F12" s="22" t="s">
        <v>1245</v>
      </c>
      <c r="G12" s="35">
        <v>3</v>
      </c>
      <c r="H12" s="26"/>
      <c r="I12" s="32"/>
      <c r="J12" s="22" t="s">
        <v>690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1058</v>
      </c>
      <c r="C13" s="24">
        <v>608</v>
      </c>
      <c r="D13" s="26"/>
      <c r="E13" s="32"/>
      <c r="F13" s="22" t="s">
        <v>1246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685</v>
      </c>
      <c r="C14" s="24">
        <v>368</v>
      </c>
      <c r="D14" s="26"/>
      <c r="E14" s="32"/>
      <c r="F14" s="22" t="s">
        <v>1247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686</v>
      </c>
      <c r="C15" s="24">
        <v>393</v>
      </c>
      <c r="D15" s="26"/>
      <c r="E15" s="32"/>
      <c r="F15" s="23" t="s">
        <v>1248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1232</v>
      </c>
      <c r="C16" s="24">
        <v>22</v>
      </c>
      <c r="D16" s="26"/>
      <c r="E16" s="32"/>
      <c r="F16" s="22" t="s">
        <v>1249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687</v>
      </c>
      <c r="C17" s="24">
        <v>192</v>
      </c>
      <c r="D17" s="26"/>
      <c r="E17" s="32"/>
      <c r="F17" s="23" t="s">
        <v>1250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1063</v>
      </c>
      <c r="C18" s="24">
        <v>58</v>
      </c>
      <c r="D18" s="26"/>
      <c r="E18" s="32"/>
      <c r="F18" s="22" t="s">
        <v>1251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1065</v>
      </c>
      <c r="C19" s="24">
        <v>90</v>
      </c>
      <c r="D19" s="26"/>
      <c r="E19" s="32"/>
      <c r="F19" s="22" t="s">
        <v>1078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689</v>
      </c>
      <c r="C20" s="24">
        <v>3</v>
      </c>
      <c r="D20" s="26"/>
      <c r="E20" s="41"/>
      <c r="F20" s="22" t="s">
        <v>1252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680</v>
      </c>
      <c r="C21" s="24">
        <v>17</v>
      </c>
      <c r="D21" s="26"/>
      <c r="E21" s="32"/>
      <c r="F21" s="22" t="s">
        <v>1253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688</v>
      </c>
      <c r="C22" s="24">
        <v>5</v>
      </c>
      <c r="D22" s="26"/>
      <c r="E22" s="32"/>
      <c r="F22" s="22" t="s">
        <v>1254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1238</v>
      </c>
      <c r="C23" s="24">
        <v>3</v>
      </c>
      <c r="D23" s="26"/>
      <c r="E23" s="32"/>
      <c r="F23" s="22" t="s">
        <v>1255</v>
      </c>
      <c r="G23" s="26">
        <v>3</v>
      </c>
      <c r="H23" s="26"/>
      <c r="I23" s="32"/>
      <c r="J23" s="30" t="s">
        <v>1104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1239</v>
      </c>
      <c r="C24" s="24">
        <v>10</v>
      </c>
      <c r="D24" s="26"/>
      <c r="E24" s="32"/>
      <c r="F24" s="50" t="s">
        <v>1256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1104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1104</v>
      </c>
      <c r="C29" s="17">
        <f>SUM(C7:C28)</f>
        <v>5686</v>
      </c>
      <c r="D29" s="69">
        <f>SUM(D7:D28)</f>
        <v>0</v>
      </c>
      <c r="E29" s="32"/>
      <c r="F29" s="5" t="s">
        <v>1104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21" t="s">
        <v>1103</v>
      </c>
      <c r="N33" s="622"/>
      <c r="O33" s="633">
        <f>C29+G29+K23+O26</f>
        <v>6386</v>
      </c>
      <c r="P33" s="631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23"/>
      <c r="N34" s="624"/>
      <c r="O34" s="634"/>
      <c r="P34" s="632"/>
    </row>
    <row r="35" spans="1:19" ht="13.5" customHeight="1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</row>
    <row r="36" spans="1:19" ht="13.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</row>
    <row r="37" spans="1:19" ht="13.5" customHeigh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</row>
    <row r="38" spans="1:19" ht="13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</row>
    <row r="39" spans="1:19" ht="13.5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</row>
    <row r="40" spans="1:19" ht="13.5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</row>
    <row r="41" spans="1:19" ht="13.5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</row>
  </sheetData>
  <sheetProtection/>
  <mergeCells count="18">
    <mergeCell ref="A1:D1"/>
    <mergeCell ref="E1:G1"/>
    <mergeCell ref="I1:J1"/>
    <mergeCell ref="A2:D2"/>
    <mergeCell ref="K1:L1"/>
    <mergeCell ref="M2:P2"/>
    <mergeCell ref="E2:G2"/>
    <mergeCell ref="I2:J2"/>
    <mergeCell ref="K2:L2"/>
    <mergeCell ref="H3:I3"/>
    <mergeCell ref="M3:P3"/>
    <mergeCell ref="M33:N34"/>
    <mergeCell ref="A5:C5"/>
    <mergeCell ref="M6:O6"/>
    <mergeCell ref="I6:K6"/>
    <mergeCell ref="P33:P34"/>
    <mergeCell ref="O33:O34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35" t="s">
        <v>538</v>
      </c>
      <c r="B1" s="635"/>
      <c r="C1" s="635"/>
      <c r="D1" s="635"/>
      <c r="E1" s="636" t="s">
        <v>539</v>
      </c>
      <c r="F1" s="637"/>
      <c r="G1" s="638"/>
      <c r="H1" s="10" t="s">
        <v>540</v>
      </c>
      <c r="I1" s="635" t="s">
        <v>541</v>
      </c>
      <c r="J1" s="635"/>
      <c r="K1" s="635" t="s">
        <v>542</v>
      </c>
      <c r="L1" s="635"/>
      <c r="P1" s="12" t="s">
        <v>7</v>
      </c>
    </row>
    <row r="2" spans="1:16" ht="17.25">
      <c r="A2" s="639"/>
      <c r="B2" s="640"/>
      <c r="C2" s="640"/>
      <c r="D2" s="641"/>
      <c r="E2" s="644"/>
      <c r="F2" s="645"/>
      <c r="G2" s="646"/>
      <c r="H2" s="11"/>
      <c r="I2" s="647">
        <f>P33</f>
        <v>0</v>
      </c>
      <c r="J2" s="647"/>
      <c r="K2" s="648"/>
      <c r="L2" s="648"/>
      <c r="M2" s="642"/>
      <c r="N2" s="643"/>
      <c r="O2" s="643"/>
      <c r="P2" s="643"/>
    </row>
    <row r="3" spans="2:16" ht="14.25">
      <c r="B3" s="18"/>
      <c r="C3" s="18"/>
      <c r="D3" s="18"/>
      <c r="H3" s="618"/>
      <c r="I3" s="619"/>
      <c r="J3" s="9"/>
      <c r="M3" s="620" t="s">
        <v>544</v>
      </c>
      <c r="N3" s="620"/>
      <c r="O3" s="620"/>
      <c r="P3" s="620"/>
    </row>
    <row r="4" spans="1:16" ht="13.5">
      <c r="A4" s="47"/>
      <c r="B4" s="4" t="s">
        <v>545</v>
      </c>
      <c r="C4" s="4" t="s">
        <v>541</v>
      </c>
      <c r="D4" s="14" t="s">
        <v>1068</v>
      </c>
      <c r="E4" s="13"/>
      <c r="F4" s="4" t="s">
        <v>545</v>
      </c>
      <c r="G4" s="4" t="s">
        <v>541</v>
      </c>
      <c r="H4" s="14" t="s">
        <v>1068</v>
      </c>
      <c r="I4" s="13"/>
      <c r="J4" s="4" t="s">
        <v>545</v>
      </c>
      <c r="K4" s="4" t="s">
        <v>541</v>
      </c>
      <c r="L4" s="14" t="s">
        <v>1068</v>
      </c>
      <c r="M4" s="13"/>
      <c r="N4" s="4" t="s">
        <v>545</v>
      </c>
      <c r="O4" s="4" t="s">
        <v>541</v>
      </c>
      <c r="P4" s="14" t="s">
        <v>1068</v>
      </c>
    </row>
    <row r="5" spans="1:16" ht="13.5">
      <c r="A5" s="625" t="s">
        <v>1145</v>
      </c>
      <c r="B5" s="626"/>
      <c r="C5" s="627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28" t="s">
        <v>187</v>
      </c>
      <c r="B6" s="629"/>
      <c r="C6" s="630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188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189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190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191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192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193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1104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21" t="s">
        <v>186</v>
      </c>
      <c r="N33" s="622"/>
      <c r="O33" s="633">
        <f>C29+G22+K25</f>
        <v>14834</v>
      </c>
      <c r="P33" s="631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23"/>
      <c r="N34" s="624"/>
      <c r="O34" s="634"/>
      <c r="P34" s="632"/>
    </row>
  </sheetData>
  <sheetProtection/>
  <mergeCells count="16">
    <mergeCell ref="M2:P2"/>
    <mergeCell ref="A5:C5"/>
    <mergeCell ref="A6:C6"/>
    <mergeCell ref="M33:N34"/>
    <mergeCell ref="H3:I3"/>
    <mergeCell ref="M3:P3"/>
    <mergeCell ref="O33:O34"/>
    <mergeCell ref="P33:P34"/>
    <mergeCell ref="A1:D1"/>
    <mergeCell ref="E1:G1"/>
    <mergeCell ref="I1:J1"/>
    <mergeCell ref="K1:L1"/>
    <mergeCell ref="A2:D2"/>
    <mergeCell ref="E2:G2"/>
    <mergeCell ref="I2:J2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35" t="s">
        <v>538</v>
      </c>
      <c r="B1" s="635"/>
      <c r="C1" s="635"/>
      <c r="D1" s="635"/>
      <c r="E1" s="636" t="s">
        <v>539</v>
      </c>
      <c r="F1" s="637"/>
      <c r="G1" s="638"/>
      <c r="H1" s="10" t="s">
        <v>540</v>
      </c>
      <c r="I1" s="635" t="s">
        <v>541</v>
      </c>
      <c r="J1" s="635"/>
      <c r="K1" s="635" t="s">
        <v>542</v>
      </c>
      <c r="L1" s="635"/>
      <c r="P1" s="12" t="s">
        <v>536</v>
      </c>
    </row>
    <row r="2" spans="1:16" ht="17.25">
      <c r="A2" s="639"/>
      <c r="B2" s="640"/>
      <c r="C2" s="640"/>
      <c r="D2" s="641"/>
      <c r="E2" s="644"/>
      <c r="F2" s="645"/>
      <c r="G2" s="646"/>
      <c r="H2" s="11"/>
      <c r="I2" s="647">
        <f>P33</f>
        <v>0</v>
      </c>
      <c r="J2" s="647"/>
      <c r="K2" s="648"/>
      <c r="L2" s="648"/>
      <c r="M2" s="642"/>
      <c r="N2" s="643"/>
      <c r="O2" s="643"/>
      <c r="P2" s="643"/>
    </row>
    <row r="3" spans="2:16" ht="14.25">
      <c r="B3" s="18"/>
      <c r="C3" s="18"/>
      <c r="D3" s="18"/>
      <c r="H3" s="618"/>
      <c r="I3" s="619"/>
      <c r="J3" s="9"/>
      <c r="M3" s="620" t="s">
        <v>544</v>
      </c>
      <c r="N3" s="620"/>
      <c r="O3" s="620"/>
      <c r="P3" s="620"/>
    </row>
    <row r="4" spans="1:16" ht="13.5">
      <c r="A4" s="47"/>
      <c r="B4" s="4" t="s">
        <v>545</v>
      </c>
      <c r="C4" s="4" t="s">
        <v>541</v>
      </c>
      <c r="D4" s="14" t="s">
        <v>1068</v>
      </c>
      <c r="E4" s="13"/>
      <c r="F4" s="4" t="s">
        <v>545</v>
      </c>
      <c r="G4" s="4" t="s">
        <v>541</v>
      </c>
      <c r="H4" s="14" t="s">
        <v>1068</v>
      </c>
      <c r="I4" s="13"/>
      <c r="J4" s="4" t="s">
        <v>545</v>
      </c>
      <c r="K4" s="4" t="s">
        <v>541</v>
      </c>
      <c r="L4" s="14" t="s">
        <v>1068</v>
      </c>
      <c r="M4" s="13"/>
      <c r="N4" s="4" t="s">
        <v>545</v>
      </c>
      <c r="O4" s="4" t="s">
        <v>541</v>
      </c>
      <c r="P4" s="14" t="s">
        <v>1068</v>
      </c>
    </row>
    <row r="5" spans="1:16" ht="13.5">
      <c r="A5" s="625" t="s">
        <v>1145</v>
      </c>
      <c r="B5" s="626"/>
      <c r="C5" s="627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28" t="s">
        <v>187</v>
      </c>
      <c r="B6" s="629"/>
      <c r="C6" s="630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188</v>
      </c>
      <c r="C7" s="24">
        <v>8134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189</v>
      </c>
      <c r="C8" s="24">
        <v>1672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190</v>
      </c>
      <c r="C9" s="24">
        <v>423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191</v>
      </c>
      <c r="C10" s="24">
        <v>364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192</v>
      </c>
      <c r="C11" s="24">
        <v>1310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193</v>
      </c>
      <c r="C12" s="24">
        <v>131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1104</v>
      </c>
      <c r="C29" s="17">
        <f>SUM(C7:C28)</f>
        <v>12034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21" t="s">
        <v>186</v>
      </c>
      <c r="N33" s="622"/>
      <c r="O33" s="633">
        <f>C29+G22+K25</f>
        <v>12034</v>
      </c>
      <c r="P33" s="631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23"/>
      <c r="N34" s="624"/>
      <c r="O34" s="634"/>
      <c r="P34" s="632"/>
    </row>
  </sheetData>
  <sheetProtection/>
  <mergeCells count="16">
    <mergeCell ref="M33:N34"/>
    <mergeCell ref="P33:P34"/>
    <mergeCell ref="M3:P3"/>
    <mergeCell ref="A2:D2"/>
    <mergeCell ref="E2:G2"/>
    <mergeCell ref="A6:C6"/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&amp;L宮古新報　平成３０年８月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83" customWidth="1"/>
    <col min="2" max="2" width="12.125" style="283" customWidth="1"/>
    <col min="3" max="3" width="11.50390625" style="283" customWidth="1"/>
    <col min="4" max="4" width="12.125" style="283" customWidth="1"/>
    <col min="5" max="5" width="11.50390625" style="283" customWidth="1"/>
    <col min="6" max="6" width="12.125" style="283" customWidth="1"/>
    <col min="7" max="7" width="11.50390625" style="283" customWidth="1"/>
    <col min="8" max="8" width="12.125" style="283" customWidth="1"/>
    <col min="9" max="9" width="11.50390625" style="283" customWidth="1"/>
    <col min="10" max="10" width="12.125" style="283" customWidth="1"/>
    <col min="11" max="11" width="11.875" style="283" customWidth="1"/>
    <col min="12" max="12" width="12.125" style="283" customWidth="1"/>
    <col min="13" max="13" width="11.50390625" style="283" customWidth="1"/>
    <col min="14" max="14" width="12.125" style="283" customWidth="1"/>
    <col min="15" max="15" width="11.50390625" style="283" customWidth="1"/>
    <col min="16" max="16384" width="9.00390625" style="283" customWidth="1"/>
  </cols>
  <sheetData>
    <row r="1" spans="1:15" s="284" customFormat="1" ht="18" customHeight="1">
      <c r="A1" s="278" t="s">
        <v>1279</v>
      </c>
      <c r="B1" s="279"/>
      <c r="C1" s="279"/>
      <c r="D1" s="280"/>
      <c r="E1" s="649" t="s">
        <v>539</v>
      </c>
      <c r="F1" s="650"/>
      <c r="G1" s="651"/>
      <c r="H1" s="281" t="s">
        <v>540</v>
      </c>
      <c r="I1" s="281" t="s">
        <v>1280</v>
      </c>
      <c r="J1" s="279"/>
      <c r="K1" s="281" t="s">
        <v>1281</v>
      </c>
      <c r="L1" s="282"/>
      <c r="M1" s="283"/>
      <c r="N1" s="283"/>
      <c r="O1" s="283"/>
    </row>
    <row r="2" spans="1:15" ht="36" customHeight="1" thickBot="1">
      <c r="A2" s="652"/>
      <c r="B2" s="653"/>
      <c r="C2" s="653"/>
      <c r="D2" s="654"/>
      <c r="E2" s="655"/>
      <c r="F2" s="656"/>
      <c r="G2" s="657"/>
      <c r="H2" s="285"/>
      <c r="I2" s="286"/>
      <c r="J2" s="287"/>
      <c r="K2" s="288"/>
      <c r="L2" s="289"/>
      <c r="M2" s="290"/>
      <c r="N2" s="291"/>
      <c r="O2" s="292"/>
    </row>
    <row r="3" spans="1:15" ht="15" customHeight="1">
      <c r="A3" s="293"/>
      <c r="B3" s="293"/>
      <c r="C3" s="293"/>
      <c r="D3" s="293"/>
      <c r="E3" s="293"/>
      <c r="F3" s="293"/>
      <c r="G3" s="293"/>
      <c r="H3" s="293"/>
      <c r="I3" s="294"/>
      <c r="J3" s="293"/>
      <c r="K3" s="293"/>
      <c r="L3" s="293"/>
      <c r="M3" s="295" t="s">
        <v>1282</v>
      </c>
      <c r="N3" s="296"/>
      <c r="O3" s="297"/>
    </row>
    <row r="4" spans="1:15" ht="19.5" customHeight="1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8" t="s">
        <v>1283</v>
      </c>
      <c r="N4" s="299"/>
      <c r="O4" s="297"/>
    </row>
    <row r="5" spans="1:15" s="308" customFormat="1" ht="25.5" customHeight="1">
      <c r="A5" s="300" t="s">
        <v>1284</v>
      </c>
      <c r="B5" s="301" t="s">
        <v>1290</v>
      </c>
      <c r="C5" s="302"/>
      <c r="D5" s="303" t="s">
        <v>1291</v>
      </c>
      <c r="E5" s="302"/>
      <c r="F5" s="303" t="s">
        <v>1306</v>
      </c>
      <c r="G5" s="302"/>
      <c r="H5" s="658" t="s">
        <v>1307</v>
      </c>
      <c r="I5" s="659"/>
      <c r="J5" s="304" t="s">
        <v>1292</v>
      </c>
      <c r="K5" s="305"/>
      <c r="L5" s="306" t="s">
        <v>1293</v>
      </c>
      <c r="M5" s="302"/>
      <c r="N5" s="306" t="s">
        <v>1285</v>
      </c>
      <c r="O5" s="307"/>
    </row>
    <row r="6" spans="1:15" s="308" customFormat="1" ht="25.5" customHeight="1">
      <c r="A6" s="331"/>
      <c r="B6" s="332" t="s">
        <v>1286</v>
      </c>
      <c r="C6" s="333" t="s">
        <v>1287</v>
      </c>
      <c r="D6" s="334" t="s">
        <v>1288</v>
      </c>
      <c r="E6" s="333" t="s">
        <v>1287</v>
      </c>
      <c r="F6" s="334" t="s">
        <v>1288</v>
      </c>
      <c r="G6" s="333" t="s">
        <v>1287</v>
      </c>
      <c r="H6" s="334" t="s">
        <v>1288</v>
      </c>
      <c r="I6" s="333" t="s">
        <v>1287</v>
      </c>
      <c r="J6" s="334" t="s">
        <v>1288</v>
      </c>
      <c r="K6" s="333" t="s">
        <v>1287</v>
      </c>
      <c r="L6" s="334" t="s">
        <v>1288</v>
      </c>
      <c r="M6" s="333" t="s">
        <v>1287</v>
      </c>
      <c r="N6" s="334" t="s">
        <v>1288</v>
      </c>
      <c r="O6" s="335" t="s">
        <v>1287</v>
      </c>
    </row>
    <row r="7" spans="1:15" ht="25.5" customHeight="1">
      <c r="A7" s="318" t="s">
        <v>1294</v>
      </c>
      <c r="B7" s="328">
        <f>'　沖縄タイムス 20.07.01　'!G30</f>
        <v>41665</v>
      </c>
      <c r="C7" s="329">
        <f>'　沖縄タイムス 20.07.01　'!H30</f>
        <v>0</v>
      </c>
      <c r="D7" s="328">
        <f>'琉球新報20.07.01'!G20</f>
        <v>40480</v>
      </c>
      <c r="E7" s="320"/>
      <c r="F7" s="321"/>
      <c r="G7" s="320"/>
      <c r="H7" s="321"/>
      <c r="I7" s="320"/>
      <c r="J7" s="321"/>
      <c r="K7" s="320"/>
      <c r="L7" s="321"/>
      <c r="M7" s="320"/>
      <c r="N7" s="321">
        <f aca="true" t="shared" si="0" ref="N7:O55">SUM(B7+D7+F7+H7+J7+L7)</f>
        <v>82145</v>
      </c>
      <c r="O7" s="330">
        <f t="shared" si="0"/>
        <v>0</v>
      </c>
    </row>
    <row r="8" spans="1:15" ht="25.5" customHeight="1">
      <c r="A8" s="314" t="s">
        <v>1295</v>
      </c>
      <c r="B8" s="311">
        <f>'　沖縄タイムス 20.07.01　'!G132</f>
        <v>10980</v>
      </c>
      <c r="C8" s="315">
        <f>'　沖縄タイムス 20.07.01　'!H132</f>
        <v>0</v>
      </c>
      <c r="D8" s="309">
        <f>'琉球新報20.07.01'!K14</f>
        <v>9850</v>
      </c>
      <c r="E8" s="310"/>
      <c r="F8" s="312"/>
      <c r="G8" s="310"/>
      <c r="H8" s="312"/>
      <c r="I8" s="310"/>
      <c r="J8" s="312"/>
      <c r="K8" s="310"/>
      <c r="L8" s="312"/>
      <c r="M8" s="310"/>
      <c r="N8" s="312">
        <f>SUM(B8+D8+F8+H8+J8+L8)</f>
        <v>20830</v>
      </c>
      <c r="O8" s="313">
        <f>SUM(C8+E8+G8+I8+K8+M8)</f>
        <v>0</v>
      </c>
    </row>
    <row r="9" spans="1:15" ht="25.5" customHeight="1">
      <c r="A9" s="316" t="s">
        <v>1296</v>
      </c>
      <c r="B9" s="311">
        <f>'　沖縄タイムス 20.07.01　'!G244</f>
        <v>1175</v>
      </c>
      <c r="C9" s="315">
        <f>SUM('　沖縄タイムス 20.07.01　'!H240:H242)</f>
        <v>0</v>
      </c>
      <c r="D9" s="309">
        <f>'琉球新報20.07.01'!O245</f>
        <v>890</v>
      </c>
      <c r="E9" s="310"/>
      <c r="F9" s="312" t="e">
        <f>SUM(#REF!,#REF!,#REF!)</f>
        <v>#REF!</v>
      </c>
      <c r="G9" s="310"/>
      <c r="H9" s="312">
        <f>SUM('八重山日報'!C29,'八重山日報'!G29)</f>
        <v>5751</v>
      </c>
      <c r="I9" s="310"/>
      <c r="J9" s="312"/>
      <c r="K9" s="310"/>
      <c r="L9" s="312"/>
      <c r="M9" s="310"/>
      <c r="N9" s="311" t="e">
        <f t="shared" si="0"/>
        <v>#REF!</v>
      </c>
      <c r="O9" s="313">
        <f t="shared" si="0"/>
        <v>0</v>
      </c>
    </row>
    <row r="10" spans="1:15" ht="25.5" customHeight="1">
      <c r="A10" s="314" t="s">
        <v>1297</v>
      </c>
      <c r="B10" s="311">
        <f>'　沖縄タイムス 20.07.01　'!G69</f>
        <v>13890</v>
      </c>
      <c r="C10" s="317">
        <f>'　沖縄タイムス 20.07.01　'!H69</f>
        <v>0</v>
      </c>
      <c r="D10" s="309">
        <f>'琉球新報20.07.01'!G49</f>
        <v>10890</v>
      </c>
      <c r="E10" s="310"/>
      <c r="F10" s="312"/>
      <c r="G10" s="310"/>
      <c r="H10" s="312"/>
      <c r="I10" s="310"/>
      <c r="J10" s="312"/>
      <c r="K10" s="310"/>
      <c r="L10" s="312"/>
      <c r="M10" s="310"/>
      <c r="N10" s="312">
        <f t="shared" si="0"/>
        <v>24780</v>
      </c>
      <c r="O10" s="313">
        <f t="shared" si="0"/>
        <v>0</v>
      </c>
    </row>
    <row r="11" spans="1:15" ht="25.5" customHeight="1">
      <c r="A11" s="318" t="s">
        <v>1298</v>
      </c>
      <c r="B11" s="311">
        <f>'　沖縄タイムス 20.07.01　'!K177</f>
        <v>6430</v>
      </c>
      <c r="C11" s="315">
        <f>'　沖縄タイムス 20.07.01　'!L177</f>
        <v>0</v>
      </c>
      <c r="D11" s="309">
        <f>'琉球新報20.07.01'!O183</f>
        <v>7205</v>
      </c>
      <c r="E11" s="310"/>
      <c r="F11" s="312"/>
      <c r="G11" s="310"/>
      <c r="H11" s="312"/>
      <c r="I11" s="310"/>
      <c r="J11" s="312"/>
      <c r="K11" s="310"/>
      <c r="L11" s="312"/>
      <c r="M11" s="310"/>
      <c r="N11" s="312">
        <f t="shared" si="0"/>
        <v>13635</v>
      </c>
      <c r="O11" s="313">
        <f t="shared" si="0"/>
        <v>0</v>
      </c>
    </row>
    <row r="12" spans="1:15" ht="25.5" customHeight="1">
      <c r="A12" s="314" t="s">
        <v>1299</v>
      </c>
      <c r="B12" s="311">
        <f>'　沖縄タイムス 20.07.01　'!K39</f>
        <v>5325</v>
      </c>
      <c r="C12" s="315">
        <f>'　沖縄タイムス 20.07.01　'!L39</f>
        <v>0</v>
      </c>
      <c r="D12" s="309">
        <f>'琉球新報20.07.01'!O35</f>
        <v>6195</v>
      </c>
      <c r="E12" s="310"/>
      <c r="F12" s="312"/>
      <c r="G12" s="310"/>
      <c r="H12" s="312"/>
      <c r="I12" s="310"/>
      <c r="J12" s="312"/>
      <c r="K12" s="310"/>
      <c r="L12" s="312"/>
      <c r="M12" s="310"/>
      <c r="N12" s="312">
        <f t="shared" si="0"/>
        <v>11520</v>
      </c>
      <c r="O12" s="313">
        <f t="shared" si="0"/>
        <v>0</v>
      </c>
    </row>
    <row r="13" spans="1:15" ht="25.5" customHeight="1">
      <c r="A13" s="314" t="s">
        <v>1300</v>
      </c>
      <c r="B13" s="311">
        <f>'　沖縄タイムス 20.07.01　'!K117</f>
        <v>14940</v>
      </c>
      <c r="C13" s="315">
        <f>'　沖縄タイムス 20.07.01　'!L117</f>
        <v>0</v>
      </c>
      <c r="D13" s="309">
        <f>'琉球新報20.07.01'!O106</f>
        <v>14495</v>
      </c>
      <c r="E13" s="310"/>
      <c r="F13" s="312"/>
      <c r="G13" s="310"/>
      <c r="H13" s="312"/>
      <c r="I13" s="310"/>
      <c r="J13" s="312"/>
      <c r="K13" s="310"/>
      <c r="L13" s="312"/>
      <c r="M13" s="310"/>
      <c r="N13" s="312">
        <f t="shared" si="0"/>
        <v>29435</v>
      </c>
      <c r="O13" s="313">
        <f t="shared" si="0"/>
        <v>0</v>
      </c>
    </row>
    <row r="14" spans="1:15" ht="25.5" customHeight="1">
      <c r="A14" s="314" t="s">
        <v>1301</v>
      </c>
      <c r="B14" s="319">
        <f>'　沖縄タイムス 20.07.01　'!K64</f>
        <v>6455</v>
      </c>
      <c r="C14" s="320">
        <f>'　沖縄タイムス 20.07.01　'!L64</f>
        <v>0</v>
      </c>
      <c r="D14" s="321">
        <f>'琉球新報20.07.01'!K46</f>
        <v>6755</v>
      </c>
      <c r="E14" s="320"/>
      <c r="F14" s="321"/>
      <c r="G14" s="320"/>
      <c r="H14" s="321"/>
      <c r="I14" s="320"/>
      <c r="J14" s="321"/>
      <c r="K14" s="320"/>
      <c r="L14" s="321"/>
      <c r="M14" s="320"/>
      <c r="N14" s="312">
        <f t="shared" si="0"/>
        <v>13210</v>
      </c>
      <c r="O14" s="313">
        <f t="shared" si="0"/>
        <v>0</v>
      </c>
    </row>
    <row r="15" spans="1:15" ht="25.5" customHeight="1">
      <c r="A15" s="314" t="s">
        <v>1302</v>
      </c>
      <c r="B15" s="319">
        <f>'　沖縄タイムス 20.07.01　'!O123</f>
        <v>10810</v>
      </c>
      <c r="C15" s="320">
        <f>'　沖縄タイムス 20.07.01　'!P123</f>
        <v>0</v>
      </c>
      <c r="D15" s="321">
        <f>'琉球新報20.07.01'!G152</f>
        <v>12110</v>
      </c>
      <c r="E15" s="320"/>
      <c r="F15" s="321"/>
      <c r="G15" s="320"/>
      <c r="H15" s="321"/>
      <c r="I15" s="320"/>
      <c r="J15" s="321"/>
      <c r="K15" s="320"/>
      <c r="L15" s="321"/>
      <c r="M15" s="320"/>
      <c r="N15" s="312">
        <f t="shared" si="0"/>
        <v>22920</v>
      </c>
      <c r="O15" s="313">
        <f t="shared" si="0"/>
        <v>0</v>
      </c>
    </row>
    <row r="16" spans="1:15" ht="25.5" customHeight="1">
      <c r="A16" s="314" t="s">
        <v>1303</v>
      </c>
      <c r="B16" s="311">
        <f>'　沖縄タイムス 20.07.01　'!G236</f>
        <v>1270</v>
      </c>
      <c r="C16" s="310"/>
      <c r="D16" s="312">
        <f>'琉球新報20.07.01'!O228</f>
        <v>1205</v>
      </c>
      <c r="E16" s="310"/>
      <c r="F16" s="312"/>
      <c r="G16" s="310"/>
      <c r="H16" s="312"/>
      <c r="I16" s="310"/>
      <c r="J16" s="312"/>
      <c r="K16" s="310"/>
      <c r="L16" s="312"/>
      <c r="M16" s="310"/>
      <c r="N16" s="312">
        <f t="shared" si="0"/>
        <v>2475</v>
      </c>
      <c r="O16" s="313">
        <f t="shared" si="0"/>
        <v>0</v>
      </c>
    </row>
    <row r="17" spans="1:15" ht="25.5" customHeight="1">
      <c r="A17" s="314" t="s">
        <v>1304</v>
      </c>
      <c r="B17" s="311">
        <f>'　沖縄タイムス 20.07.01　'!O69</f>
        <v>4705</v>
      </c>
      <c r="C17" s="310">
        <f>'　沖縄タイムス 20.07.01　'!P69</f>
        <v>0</v>
      </c>
      <c r="D17" s="312">
        <f>'琉球新報20.07.01'!G125</f>
        <v>5055</v>
      </c>
      <c r="E17" s="310"/>
      <c r="F17" s="312"/>
      <c r="G17" s="310"/>
      <c r="H17" s="312"/>
      <c r="I17" s="310"/>
      <c r="J17" s="312"/>
      <c r="K17" s="310"/>
      <c r="L17" s="312"/>
      <c r="M17" s="310"/>
      <c r="N17" s="312">
        <f t="shared" si="0"/>
        <v>9760</v>
      </c>
      <c r="O17" s="313">
        <f t="shared" si="0"/>
        <v>0</v>
      </c>
    </row>
    <row r="18" spans="1:15" ht="25.5" customHeight="1">
      <c r="A18" s="314" t="s">
        <v>1305</v>
      </c>
      <c r="B18" s="311"/>
      <c r="C18" s="310">
        <f>'　沖縄タイムス 20.07.01　'!H236</f>
        <v>0</v>
      </c>
      <c r="D18" s="312"/>
      <c r="E18" s="310"/>
      <c r="F18" s="312"/>
      <c r="G18" s="310"/>
      <c r="H18" s="312"/>
      <c r="I18" s="310"/>
      <c r="J18" s="312">
        <f>'宮古毎日'!C29</f>
        <v>14834</v>
      </c>
      <c r="K18" s="310"/>
      <c r="L18" s="312">
        <f>'宮古新報 H30.8　'!C29</f>
        <v>12034</v>
      </c>
      <c r="M18" s="310"/>
      <c r="N18" s="312">
        <f t="shared" si="0"/>
        <v>26868</v>
      </c>
      <c r="O18" s="313">
        <f t="shared" si="0"/>
        <v>0</v>
      </c>
    </row>
    <row r="19" spans="1:15" ht="25.5" customHeight="1">
      <c r="A19" s="314" t="s">
        <v>1316</v>
      </c>
      <c r="B19" s="311">
        <f>'　沖縄タイムス 20.07.01　'!C282</f>
        <v>655</v>
      </c>
      <c r="C19" s="310">
        <f>'　沖縄タイムス 20.07.01　'!D282</f>
        <v>0</v>
      </c>
      <c r="D19" s="312">
        <f>'琉球新報20.07.01'!G253</f>
        <v>686</v>
      </c>
      <c r="E19" s="310"/>
      <c r="F19" s="312"/>
      <c r="G19" s="310"/>
      <c r="H19" s="312"/>
      <c r="I19" s="310"/>
      <c r="J19" s="312"/>
      <c r="K19" s="310"/>
      <c r="L19" s="312"/>
      <c r="M19" s="310"/>
      <c r="N19" s="312">
        <f t="shared" si="0"/>
        <v>1341</v>
      </c>
      <c r="O19" s="313">
        <f t="shared" si="0"/>
        <v>0</v>
      </c>
    </row>
    <row r="20" spans="1:15" ht="25.5" customHeight="1">
      <c r="A20" s="314" t="s">
        <v>1317</v>
      </c>
      <c r="B20" s="311">
        <f>'　沖縄タイムス 20.07.01　'!O211</f>
        <v>385</v>
      </c>
      <c r="C20" s="310">
        <f>'　沖縄タイムス 20.07.01　'!P211</f>
        <v>0</v>
      </c>
      <c r="D20" s="312">
        <f>'琉球新報20.07.01'!O204</f>
        <v>475</v>
      </c>
      <c r="E20" s="310"/>
      <c r="F20" s="312"/>
      <c r="G20" s="310"/>
      <c r="H20" s="312"/>
      <c r="I20" s="310"/>
      <c r="J20" s="312"/>
      <c r="K20" s="310"/>
      <c r="L20" s="312"/>
      <c r="M20" s="310"/>
      <c r="N20" s="312">
        <f t="shared" si="0"/>
        <v>860</v>
      </c>
      <c r="O20" s="313">
        <f t="shared" si="0"/>
        <v>0</v>
      </c>
    </row>
    <row r="21" spans="1:15" ht="25.5" customHeight="1">
      <c r="A21" s="314" t="s">
        <v>1318</v>
      </c>
      <c r="B21" s="311">
        <f>'　沖縄タイムス 20.07.01　'!C258</f>
        <v>225</v>
      </c>
      <c r="C21" s="310">
        <f>'　沖縄タイムス 20.07.01　'!D258</f>
        <v>0</v>
      </c>
      <c r="D21" s="312">
        <f>'琉球新報20.07.01'!C262</f>
        <v>226</v>
      </c>
      <c r="E21" s="310"/>
      <c r="F21" s="312"/>
      <c r="G21" s="310"/>
      <c r="H21" s="312"/>
      <c r="I21" s="310"/>
      <c r="J21" s="312"/>
      <c r="K21" s="310"/>
      <c r="L21" s="312"/>
      <c r="M21" s="310"/>
      <c r="N21" s="312">
        <f t="shared" si="0"/>
        <v>451</v>
      </c>
      <c r="O21" s="313">
        <f t="shared" si="0"/>
        <v>0</v>
      </c>
    </row>
    <row r="22" spans="1:15" ht="25.5" customHeight="1">
      <c r="A22" s="314" t="s">
        <v>1319</v>
      </c>
      <c r="B22" s="311">
        <f>'　沖縄タイムス 20.07.01　'!C246</f>
        <v>1055</v>
      </c>
      <c r="C22" s="310">
        <f>'　沖縄タイムス 20.07.01　'!D246</f>
        <v>0</v>
      </c>
      <c r="D22" s="312">
        <f>'琉球新報20.07.01'!G228</f>
        <v>1200</v>
      </c>
      <c r="E22" s="310"/>
      <c r="F22" s="312"/>
      <c r="G22" s="310"/>
      <c r="H22" s="312"/>
      <c r="I22" s="310"/>
      <c r="J22" s="312"/>
      <c r="K22" s="310"/>
      <c r="L22" s="312"/>
      <c r="M22" s="310"/>
      <c r="N22" s="312">
        <f t="shared" si="0"/>
        <v>2255</v>
      </c>
      <c r="O22" s="313">
        <f t="shared" si="0"/>
        <v>0</v>
      </c>
    </row>
    <row r="23" spans="1:15" ht="25.5" customHeight="1">
      <c r="A23" s="314" t="s">
        <v>1320</v>
      </c>
      <c r="B23" s="311">
        <f>'　沖縄タイムス 20.07.01　'!O183</f>
        <v>1620</v>
      </c>
      <c r="C23" s="310">
        <f>'　沖縄タイムス 20.07.01　'!P183</f>
        <v>0</v>
      </c>
      <c r="D23" s="312">
        <f>'琉球新報20.07.01'!C249</f>
        <v>1651</v>
      </c>
      <c r="E23" s="310"/>
      <c r="F23" s="312"/>
      <c r="G23" s="310"/>
      <c r="H23" s="312"/>
      <c r="I23" s="310"/>
      <c r="J23" s="312"/>
      <c r="K23" s="310"/>
      <c r="L23" s="312"/>
      <c r="M23" s="310"/>
      <c r="N23" s="312">
        <f t="shared" si="0"/>
        <v>3271</v>
      </c>
      <c r="O23" s="313">
        <f t="shared" si="0"/>
        <v>0</v>
      </c>
    </row>
    <row r="24" spans="1:15" ht="25.5" customHeight="1">
      <c r="A24" s="314" t="s">
        <v>1321</v>
      </c>
      <c r="B24" s="311">
        <f>'　沖縄タイムス 20.07.01　'!K211</f>
        <v>980</v>
      </c>
      <c r="C24" s="310">
        <f>'　沖縄タイムス 20.07.01　'!L211</f>
        <v>0</v>
      </c>
      <c r="D24" s="312">
        <f>'琉球新報20.07.01'!K160</f>
        <v>1120</v>
      </c>
      <c r="E24" s="310"/>
      <c r="F24" s="312"/>
      <c r="G24" s="310"/>
      <c r="H24" s="312"/>
      <c r="I24" s="310"/>
      <c r="J24" s="312"/>
      <c r="K24" s="310"/>
      <c r="L24" s="312"/>
      <c r="M24" s="310"/>
      <c r="N24" s="312">
        <f t="shared" si="0"/>
        <v>2100</v>
      </c>
      <c r="O24" s="313">
        <f t="shared" si="0"/>
        <v>0</v>
      </c>
    </row>
    <row r="25" spans="1:15" ht="25.5" customHeight="1">
      <c r="A25" s="314" t="s">
        <v>1322</v>
      </c>
      <c r="B25" s="311">
        <f>'　沖縄タイムス 20.07.01　'!O156</f>
        <v>630</v>
      </c>
      <c r="C25" s="310">
        <f>'　沖縄タイムス 20.07.01　'!P156</f>
        <v>0</v>
      </c>
      <c r="D25" s="312">
        <f>'琉球新報20.07.01'!G201</f>
        <v>620</v>
      </c>
      <c r="E25" s="310"/>
      <c r="F25" s="312"/>
      <c r="G25" s="310"/>
      <c r="H25" s="312"/>
      <c r="I25" s="310"/>
      <c r="J25" s="312"/>
      <c r="K25" s="310"/>
      <c r="L25" s="312"/>
      <c r="M25" s="310"/>
      <c r="N25" s="312">
        <f t="shared" si="0"/>
        <v>1250</v>
      </c>
      <c r="O25" s="313">
        <f t="shared" si="0"/>
        <v>0</v>
      </c>
    </row>
    <row r="26" spans="1:15" ht="25.5" customHeight="1">
      <c r="A26" s="314" t="s">
        <v>1323</v>
      </c>
      <c r="B26" s="311">
        <f>'　沖縄タイムス 20.07.01　'!K188</f>
        <v>980</v>
      </c>
      <c r="C26" s="310">
        <f>'　沖縄タイムス 20.07.01　'!L188</f>
        <v>0</v>
      </c>
      <c r="D26" s="312">
        <f>'琉球新報20.07.01'!G189</f>
        <v>1105</v>
      </c>
      <c r="E26" s="310"/>
      <c r="F26" s="312"/>
      <c r="G26" s="310"/>
      <c r="H26" s="312"/>
      <c r="I26" s="310"/>
      <c r="J26" s="312"/>
      <c r="K26" s="310"/>
      <c r="L26" s="312"/>
      <c r="M26" s="310"/>
      <c r="N26" s="312">
        <f t="shared" si="0"/>
        <v>2085</v>
      </c>
      <c r="O26" s="313">
        <f t="shared" si="0"/>
        <v>0</v>
      </c>
    </row>
    <row r="27" spans="1:15" ht="25.5" customHeight="1">
      <c r="A27" s="314" t="s">
        <v>1324</v>
      </c>
      <c r="B27" s="311">
        <f>'　沖縄タイムス 20.07.01　'!K221</f>
        <v>605</v>
      </c>
      <c r="C27" s="310">
        <f>'　沖縄タイムス 20.07.01　'!L221</f>
        <v>0</v>
      </c>
      <c r="D27" s="312">
        <f>'琉球新報20.07.01'!G259</f>
        <v>490</v>
      </c>
      <c r="E27" s="310"/>
      <c r="F27" s="312"/>
      <c r="G27" s="310"/>
      <c r="H27" s="312"/>
      <c r="I27" s="310"/>
      <c r="J27" s="312"/>
      <c r="K27" s="310"/>
      <c r="L27" s="312"/>
      <c r="M27" s="310"/>
      <c r="N27" s="312">
        <f t="shared" si="0"/>
        <v>1095</v>
      </c>
      <c r="O27" s="313"/>
    </row>
    <row r="28" spans="1:15" ht="25.5" customHeight="1">
      <c r="A28" s="314" t="s">
        <v>1325</v>
      </c>
      <c r="B28" s="311">
        <f>'　沖縄タイムス 20.07.01　'!C202</f>
        <v>4195</v>
      </c>
      <c r="C28" s="310">
        <f>'　沖縄タイムス 20.07.01　'!D202</f>
        <v>0</v>
      </c>
      <c r="D28" s="312">
        <f>'琉球新報20.07.01'!G176</f>
        <v>4055</v>
      </c>
      <c r="E28" s="310"/>
      <c r="F28" s="312"/>
      <c r="G28" s="310"/>
      <c r="H28" s="312"/>
      <c r="I28" s="310"/>
      <c r="J28" s="312"/>
      <c r="K28" s="310"/>
      <c r="L28" s="312"/>
      <c r="M28" s="310"/>
      <c r="N28" s="312">
        <f t="shared" si="0"/>
        <v>8250</v>
      </c>
      <c r="O28" s="313"/>
    </row>
    <row r="29" spans="1:15" ht="25.5" customHeight="1">
      <c r="A29" s="314" t="s">
        <v>1326</v>
      </c>
      <c r="B29" s="311">
        <f>'　沖縄タイムス 20.07.01　'!C170</f>
        <v>1570</v>
      </c>
      <c r="C29" s="310">
        <f>'　沖縄タイムス 20.07.01　'!D170</f>
        <v>0</v>
      </c>
      <c r="D29" s="312">
        <f>'琉球新報20.07.01'!O129</f>
        <v>1460</v>
      </c>
      <c r="E29" s="310"/>
      <c r="F29" s="312"/>
      <c r="G29" s="310"/>
      <c r="H29" s="312"/>
      <c r="I29" s="310"/>
      <c r="J29" s="312"/>
      <c r="K29" s="310"/>
      <c r="L29" s="312"/>
      <c r="M29" s="310"/>
      <c r="N29" s="312">
        <f t="shared" si="0"/>
        <v>3030</v>
      </c>
      <c r="O29" s="313"/>
    </row>
    <row r="30" spans="1:15" ht="25.5" customHeight="1">
      <c r="A30" s="314" t="s">
        <v>1327</v>
      </c>
      <c r="B30" s="311">
        <f>'　沖縄タイムス 20.07.01　'!C156</f>
        <v>2110</v>
      </c>
      <c r="C30" s="310">
        <f>'　沖縄タイムス 20.07.01　'!D156</f>
        <v>0</v>
      </c>
      <c r="D30" s="312">
        <f>'琉球新報20.07.01'!O120</f>
        <v>3115</v>
      </c>
      <c r="E30" s="310"/>
      <c r="F30" s="312"/>
      <c r="G30" s="310"/>
      <c r="H30" s="312"/>
      <c r="I30" s="310"/>
      <c r="J30" s="312"/>
      <c r="K30" s="310"/>
      <c r="L30" s="312"/>
      <c r="M30" s="310"/>
      <c r="N30" s="312">
        <f t="shared" si="0"/>
        <v>5225</v>
      </c>
      <c r="O30" s="313"/>
    </row>
    <row r="31" spans="1:15" ht="25.5" customHeight="1">
      <c r="A31" s="314" t="s">
        <v>1328</v>
      </c>
      <c r="B31" s="311">
        <f>'　沖縄タイムス 20.07.01　'!G107</f>
        <v>1120</v>
      </c>
      <c r="C31" s="310">
        <f>'　沖縄タイムス 20.07.01　'!H107</f>
        <v>0</v>
      </c>
      <c r="D31" s="312">
        <f>'琉球新報20.07.01'!G140</f>
        <v>1120</v>
      </c>
      <c r="E31" s="310"/>
      <c r="F31" s="312"/>
      <c r="G31" s="310"/>
      <c r="H31" s="312"/>
      <c r="I31" s="310"/>
      <c r="J31" s="312"/>
      <c r="K31" s="310"/>
      <c r="L31" s="312"/>
      <c r="M31" s="310"/>
      <c r="N31" s="312">
        <f t="shared" si="0"/>
        <v>2240</v>
      </c>
      <c r="O31" s="313"/>
    </row>
    <row r="32" spans="1:15" ht="25.5" customHeight="1">
      <c r="A32" s="314" t="s">
        <v>1329</v>
      </c>
      <c r="B32" s="311">
        <f>'　沖縄タイムス 20.07.01　'!G95</f>
        <v>2135</v>
      </c>
      <c r="C32" s="310">
        <f>'　沖縄タイムス 20.07.01　'!H95</f>
        <v>0</v>
      </c>
      <c r="D32" s="312">
        <f>'琉球新報20.07.01'!K94</f>
        <v>2070</v>
      </c>
      <c r="E32" s="310"/>
      <c r="F32" s="312"/>
      <c r="G32" s="310"/>
      <c r="H32" s="312"/>
      <c r="I32" s="310"/>
      <c r="J32" s="312"/>
      <c r="K32" s="310"/>
      <c r="L32" s="312"/>
      <c r="M32" s="310"/>
      <c r="N32" s="312">
        <f t="shared" si="0"/>
        <v>4205</v>
      </c>
      <c r="O32" s="313"/>
    </row>
    <row r="33" spans="1:15" ht="25.5" customHeight="1">
      <c r="A33" s="314" t="s">
        <v>1330</v>
      </c>
      <c r="B33" s="311">
        <f>'　沖縄タイムス 20.07.01　'!C140</f>
        <v>4270</v>
      </c>
      <c r="C33" s="310">
        <f>'　沖縄タイムス 20.07.01　'!D140</f>
        <v>0</v>
      </c>
      <c r="D33" s="312">
        <f>'琉球新報20.07.01'!K114</f>
        <v>3770</v>
      </c>
      <c r="E33" s="310"/>
      <c r="F33" s="312"/>
      <c r="G33" s="310"/>
      <c r="H33" s="312"/>
      <c r="I33" s="310"/>
      <c r="J33" s="312"/>
      <c r="K33" s="310"/>
      <c r="L33" s="312"/>
      <c r="M33" s="310"/>
      <c r="N33" s="312">
        <f t="shared" si="0"/>
        <v>8040</v>
      </c>
      <c r="O33" s="313"/>
    </row>
    <row r="34" spans="1:15" ht="25.5" customHeight="1">
      <c r="A34" s="314" t="s">
        <v>1331</v>
      </c>
      <c r="B34" s="311">
        <f>'　沖縄タイムス 20.07.01　'!C125</f>
        <v>2230</v>
      </c>
      <c r="C34" s="310">
        <f>'　沖縄タイムス 20.07.01　'!D125</f>
        <v>0</v>
      </c>
      <c r="D34" s="312">
        <f>'琉球新報20.07.01'!C107</f>
        <v>2030</v>
      </c>
      <c r="E34" s="310"/>
      <c r="F34" s="312"/>
      <c r="G34" s="310"/>
      <c r="H34" s="312"/>
      <c r="I34" s="310"/>
      <c r="J34" s="312"/>
      <c r="K34" s="310"/>
      <c r="L34" s="312"/>
      <c r="M34" s="310"/>
      <c r="N34" s="312">
        <f t="shared" si="0"/>
        <v>4260</v>
      </c>
      <c r="O34" s="313"/>
    </row>
    <row r="35" spans="1:15" ht="25.5" customHeight="1">
      <c r="A35" s="314" t="s">
        <v>1332</v>
      </c>
      <c r="B35" s="311">
        <f>'　沖縄タイムス 20.07.01　'!C115</f>
        <v>3570</v>
      </c>
      <c r="C35" s="310">
        <f>'　沖縄タイムス 20.07.01　'!D115</f>
        <v>0</v>
      </c>
      <c r="D35" s="312">
        <f>'琉球新報20.07.01'!C95</f>
        <v>4205</v>
      </c>
      <c r="E35" s="310"/>
      <c r="F35" s="312"/>
      <c r="G35" s="310"/>
      <c r="H35" s="312"/>
      <c r="I35" s="310"/>
      <c r="J35" s="312"/>
      <c r="K35" s="310"/>
      <c r="L35" s="312"/>
      <c r="M35" s="310"/>
      <c r="N35" s="312">
        <f t="shared" si="0"/>
        <v>7775</v>
      </c>
      <c r="O35" s="313"/>
    </row>
    <row r="36" spans="1:15" ht="25.5" customHeight="1">
      <c r="A36" s="314" t="s">
        <v>1333</v>
      </c>
      <c r="B36" s="311">
        <f>'　沖縄タイムス 20.07.01　'!K245</f>
        <v>40</v>
      </c>
      <c r="C36" s="310">
        <f>'　沖縄タイムス 20.07.01　'!L245</f>
        <v>0</v>
      </c>
      <c r="D36" s="312">
        <f>'琉球新報20.07.01'!G275</f>
        <v>65</v>
      </c>
      <c r="E36" s="310"/>
      <c r="F36" s="312"/>
      <c r="G36" s="310"/>
      <c r="H36" s="312"/>
      <c r="I36" s="310"/>
      <c r="J36" s="312"/>
      <c r="K36" s="310"/>
      <c r="L36" s="312"/>
      <c r="M36" s="310"/>
      <c r="N36" s="312">
        <f t="shared" si="0"/>
        <v>105</v>
      </c>
      <c r="O36" s="313"/>
    </row>
    <row r="37" spans="1:15" ht="25.5" customHeight="1">
      <c r="A37" s="314" t="s">
        <v>1334</v>
      </c>
      <c r="B37" s="311">
        <f>'　沖縄タイムス 20.07.01　'!K252</f>
        <v>90</v>
      </c>
      <c r="C37" s="310">
        <f>'　沖縄タイムス 20.07.01　'!L252</f>
        <v>0</v>
      </c>
      <c r="D37" s="312">
        <f>'琉球新報20.07.01'!G282</f>
        <v>85</v>
      </c>
      <c r="E37" s="310"/>
      <c r="F37" s="312"/>
      <c r="G37" s="310"/>
      <c r="H37" s="312"/>
      <c r="I37" s="310"/>
      <c r="J37" s="312"/>
      <c r="K37" s="310"/>
      <c r="L37" s="312"/>
      <c r="M37" s="310"/>
      <c r="N37" s="312">
        <f t="shared" si="0"/>
        <v>175</v>
      </c>
      <c r="O37" s="313"/>
    </row>
    <row r="38" spans="1:15" ht="25.5" customHeight="1">
      <c r="A38" s="314" t="s">
        <v>1335</v>
      </c>
      <c r="B38" s="311">
        <f>'　沖縄タイムス 20.07.01　'!K257</f>
        <v>35</v>
      </c>
      <c r="C38" s="310">
        <f>'　沖縄タイムス 20.07.01　'!L257</f>
        <v>0</v>
      </c>
      <c r="D38" s="312">
        <f>'琉球新報20.07.01'!K245</f>
        <v>60</v>
      </c>
      <c r="E38" s="310"/>
      <c r="F38" s="312"/>
      <c r="G38" s="310"/>
      <c r="H38" s="312"/>
      <c r="I38" s="310"/>
      <c r="J38" s="312"/>
      <c r="K38" s="310"/>
      <c r="L38" s="312"/>
      <c r="M38" s="310"/>
      <c r="N38" s="312">
        <f t="shared" si="0"/>
        <v>95</v>
      </c>
      <c r="O38" s="313"/>
    </row>
    <row r="39" spans="1:15" ht="25.5" customHeight="1">
      <c r="A39" s="314" t="s">
        <v>1336</v>
      </c>
      <c r="B39" s="311">
        <f>'　沖縄タイムス 20.07.01　'!K240</f>
        <v>30</v>
      </c>
      <c r="C39" s="310">
        <f>'　沖縄タイムス 20.07.01　'!L240</f>
        <v>0</v>
      </c>
      <c r="D39" s="312">
        <f>'琉球新報20.07.01'!O262</f>
        <v>55</v>
      </c>
      <c r="E39" s="310"/>
      <c r="F39" s="312"/>
      <c r="G39" s="310"/>
      <c r="H39" s="312"/>
      <c r="I39" s="310"/>
      <c r="J39" s="312"/>
      <c r="K39" s="310"/>
      <c r="L39" s="312"/>
      <c r="M39" s="310"/>
      <c r="N39" s="312">
        <f t="shared" si="0"/>
        <v>85</v>
      </c>
      <c r="O39" s="313"/>
    </row>
    <row r="40" spans="1:15" ht="25.5" customHeight="1">
      <c r="A40" s="314" t="s">
        <v>1337</v>
      </c>
      <c r="B40" s="311">
        <f>'　沖縄タイムス 20.07.01　'!K262</f>
        <v>50</v>
      </c>
      <c r="C40" s="310">
        <f>'　沖縄タイムス 20.07.01　'!L262</f>
        <v>0</v>
      </c>
      <c r="D40" s="312">
        <f>'琉球新報20.07.01'!O263</f>
        <v>110</v>
      </c>
      <c r="E40" s="310"/>
      <c r="F40" s="312"/>
      <c r="G40" s="310"/>
      <c r="H40" s="312"/>
      <c r="I40" s="310"/>
      <c r="J40" s="312"/>
      <c r="K40" s="310"/>
      <c r="L40" s="312"/>
      <c r="M40" s="310"/>
      <c r="N40" s="312">
        <f t="shared" si="0"/>
        <v>160</v>
      </c>
      <c r="O40" s="313"/>
    </row>
    <row r="41" spans="1:15" ht="25.5" customHeight="1">
      <c r="A41" s="314" t="s">
        <v>1338</v>
      </c>
      <c r="B41" s="311">
        <f>'　沖縄タイムス 20.07.01　'!K235</f>
        <v>85</v>
      </c>
      <c r="C41" s="310">
        <f>'　沖縄タイムス 20.07.01　'!L235</f>
        <v>0</v>
      </c>
      <c r="D41" s="312">
        <f>'琉球新報20.07.01'!G266</f>
        <v>135</v>
      </c>
      <c r="E41" s="310"/>
      <c r="F41" s="312"/>
      <c r="G41" s="310"/>
      <c r="H41" s="312"/>
      <c r="I41" s="310"/>
      <c r="J41" s="312"/>
      <c r="K41" s="310"/>
      <c r="L41" s="312"/>
      <c r="M41" s="310"/>
      <c r="N41" s="312">
        <f t="shared" si="0"/>
        <v>220</v>
      </c>
      <c r="O41" s="313"/>
    </row>
    <row r="42" spans="1:15" ht="25.5" customHeight="1">
      <c r="A42" s="314" t="s">
        <v>1339</v>
      </c>
      <c r="B42" s="311">
        <f>'　沖縄タイムス 20.07.01　'!K226</f>
        <v>115</v>
      </c>
      <c r="C42" s="310">
        <f>'　沖縄タイムス 20.07.01　'!L226</f>
        <v>0</v>
      </c>
      <c r="D42" s="312">
        <f>'琉球新報20.07.01'!G270</f>
        <v>110</v>
      </c>
      <c r="E42" s="310"/>
      <c r="F42" s="312"/>
      <c r="G42" s="310"/>
      <c r="H42" s="312"/>
      <c r="I42" s="310"/>
      <c r="J42" s="312"/>
      <c r="K42" s="310"/>
      <c r="L42" s="312"/>
      <c r="M42" s="310"/>
      <c r="N42" s="312">
        <f t="shared" si="0"/>
        <v>225</v>
      </c>
      <c r="O42" s="313"/>
    </row>
    <row r="43" spans="1:15" ht="25.5" customHeight="1">
      <c r="A43" s="314" t="s">
        <v>1340</v>
      </c>
      <c r="B43" s="311">
        <f>'　沖縄タイムス 20.07.01　'!G280</f>
        <v>655</v>
      </c>
      <c r="C43" s="310">
        <f>'　沖縄タイムス 20.07.01　'!H280</f>
        <v>0</v>
      </c>
      <c r="D43" s="312">
        <f>'琉球新報20.07.01'!K240</f>
        <v>735</v>
      </c>
      <c r="E43" s="310"/>
      <c r="F43" s="312"/>
      <c r="G43" s="310"/>
      <c r="H43" s="312"/>
      <c r="I43" s="310"/>
      <c r="J43" s="312"/>
      <c r="K43" s="310"/>
      <c r="L43" s="312"/>
      <c r="M43" s="310"/>
      <c r="N43" s="312">
        <f t="shared" si="0"/>
        <v>1390</v>
      </c>
      <c r="O43" s="313"/>
    </row>
    <row r="44" spans="1:15" ht="25.5" customHeight="1">
      <c r="A44" s="314" t="s">
        <v>1341</v>
      </c>
      <c r="B44" s="311">
        <f>'　沖縄タイムス 20.07.01　'!C100</f>
        <v>3355</v>
      </c>
      <c r="C44" s="310">
        <f>'　沖縄タイムス 20.07.01　'!D100</f>
        <v>0</v>
      </c>
      <c r="D44" s="312">
        <f>'琉球新報20.07.01'!O69</f>
        <v>3180</v>
      </c>
      <c r="E44" s="310"/>
      <c r="F44" s="312"/>
      <c r="G44" s="310"/>
      <c r="H44" s="312"/>
      <c r="I44" s="310"/>
      <c r="J44" s="312"/>
      <c r="K44" s="310"/>
      <c r="L44" s="312"/>
      <c r="M44" s="310"/>
      <c r="N44" s="312">
        <f t="shared" si="0"/>
        <v>6535</v>
      </c>
      <c r="O44" s="313"/>
    </row>
    <row r="45" spans="1:15" ht="25.5" customHeight="1">
      <c r="A45" s="314" t="s">
        <v>1342</v>
      </c>
      <c r="B45" s="311">
        <f>SUM('　沖縄タイムス 20.07.01　'!G255)</f>
        <v>100</v>
      </c>
      <c r="C45" s="310">
        <f>SUM('　沖縄タイムス 20.07.01　'!H246:H254)</f>
        <v>0</v>
      </c>
      <c r="D45" s="312">
        <f>'琉球新報20.07.01'!O259</f>
        <v>117</v>
      </c>
      <c r="E45" s="310"/>
      <c r="F45" s="312" t="e">
        <f>#REF!</f>
        <v>#REF!</v>
      </c>
      <c r="G45" s="310"/>
      <c r="H45" s="312">
        <f>'八重山日報'!K23</f>
        <v>256</v>
      </c>
      <c r="I45" s="310"/>
      <c r="J45" s="312"/>
      <c r="K45" s="310"/>
      <c r="L45" s="312"/>
      <c r="M45" s="310"/>
      <c r="N45" s="312" t="e">
        <f t="shared" si="0"/>
        <v>#REF!</v>
      </c>
      <c r="O45" s="313"/>
    </row>
    <row r="46" spans="1:15" ht="25.5" customHeight="1">
      <c r="A46" s="314" t="s">
        <v>1343</v>
      </c>
      <c r="B46" s="311">
        <f>SUM('　沖縄タイムス 20.07.01　'!G259)</f>
        <v>55</v>
      </c>
      <c r="C46" s="310">
        <f>SUM('　沖縄タイムス 20.07.01　'!H257:H258)</f>
        <v>0</v>
      </c>
      <c r="D46" s="312">
        <f>'琉球新報20.07.01'!O260</f>
        <v>65</v>
      </c>
      <c r="E46" s="310"/>
      <c r="F46" s="312" t="e">
        <f>#REF!</f>
        <v>#REF!</v>
      </c>
      <c r="G46" s="310"/>
      <c r="H46" s="312">
        <f>'八重山日報'!O26</f>
        <v>379</v>
      </c>
      <c r="I46" s="310"/>
      <c r="J46" s="312"/>
      <c r="K46" s="310"/>
      <c r="L46" s="312"/>
      <c r="M46" s="310"/>
      <c r="N46" s="312" t="e">
        <f t="shared" si="0"/>
        <v>#REF!</v>
      </c>
      <c r="O46" s="313"/>
    </row>
    <row r="47" spans="1:15" ht="25.5" customHeight="1">
      <c r="A47" s="314"/>
      <c r="B47" s="311"/>
      <c r="C47" s="310"/>
      <c r="D47" s="312"/>
      <c r="E47" s="310"/>
      <c r="F47" s="312"/>
      <c r="G47" s="310"/>
      <c r="H47" s="312"/>
      <c r="I47" s="310"/>
      <c r="J47" s="312"/>
      <c r="K47" s="310"/>
      <c r="L47" s="312"/>
      <c r="M47" s="310"/>
      <c r="N47" s="312">
        <f t="shared" si="0"/>
        <v>0</v>
      </c>
      <c r="O47" s="313"/>
    </row>
    <row r="48" spans="1:15" ht="25.5" customHeight="1">
      <c r="A48" s="314"/>
      <c r="B48" s="311"/>
      <c r="C48" s="310"/>
      <c r="D48" s="312"/>
      <c r="E48" s="310"/>
      <c r="F48" s="312"/>
      <c r="G48" s="310"/>
      <c r="H48" s="312"/>
      <c r="I48" s="310"/>
      <c r="J48" s="312"/>
      <c r="K48" s="310"/>
      <c r="L48" s="312"/>
      <c r="M48" s="310"/>
      <c r="N48" s="312"/>
      <c r="O48" s="313"/>
    </row>
    <row r="49" spans="1:15" ht="25.5" customHeight="1">
      <c r="A49" s="314"/>
      <c r="B49" s="311"/>
      <c r="C49" s="310"/>
      <c r="D49" s="312"/>
      <c r="E49" s="310"/>
      <c r="F49" s="312"/>
      <c r="G49" s="310"/>
      <c r="H49" s="312"/>
      <c r="I49" s="310"/>
      <c r="J49" s="312"/>
      <c r="K49" s="310"/>
      <c r="L49" s="312"/>
      <c r="M49" s="310"/>
      <c r="N49" s="312"/>
      <c r="O49" s="313"/>
    </row>
    <row r="50" spans="1:15" ht="25.5" customHeight="1">
      <c r="A50" s="314"/>
      <c r="B50" s="311"/>
      <c r="C50" s="310"/>
      <c r="D50" s="312"/>
      <c r="E50" s="310"/>
      <c r="F50" s="312"/>
      <c r="G50" s="310"/>
      <c r="H50" s="312"/>
      <c r="I50" s="310"/>
      <c r="J50" s="312"/>
      <c r="K50" s="310"/>
      <c r="L50" s="312"/>
      <c r="M50" s="310"/>
      <c r="N50" s="312"/>
      <c r="O50" s="313"/>
    </row>
    <row r="51" spans="1:15" ht="25.5" customHeight="1">
      <c r="A51" s="314"/>
      <c r="B51" s="311"/>
      <c r="C51" s="310"/>
      <c r="D51" s="312"/>
      <c r="E51" s="310"/>
      <c r="F51" s="312"/>
      <c r="G51" s="310"/>
      <c r="H51" s="312"/>
      <c r="I51" s="310"/>
      <c r="J51" s="312"/>
      <c r="K51" s="310"/>
      <c r="L51" s="312"/>
      <c r="M51" s="310"/>
      <c r="N51" s="312"/>
      <c r="O51" s="313"/>
    </row>
    <row r="52" spans="1:15" ht="25.5" customHeight="1">
      <c r="A52" s="314"/>
      <c r="B52" s="311"/>
      <c r="C52" s="310"/>
      <c r="D52" s="312"/>
      <c r="E52" s="310"/>
      <c r="F52" s="312"/>
      <c r="G52" s="310"/>
      <c r="H52" s="312"/>
      <c r="I52" s="310"/>
      <c r="J52" s="312"/>
      <c r="K52" s="310"/>
      <c r="L52" s="312"/>
      <c r="M52" s="310"/>
      <c r="N52" s="312">
        <f t="shared" si="0"/>
        <v>0</v>
      </c>
      <c r="O52" s="313"/>
    </row>
    <row r="53" spans="1:15" ht="25.5" customHeight="1">
      <c r="A53" s="314"/>
      <c r="B53" s="311"/>
      <c r="C53" s="310"/>
      <c r="D53" s="312"/>
      <c r="E53" s="310"/>
      <c r="F53" s="312"/>
      <c r="G53" s="310"/>
      <c r="H53" s="312"/>
      <c r="I53" s="310"/>
      <c r="J53" s="312"/>
      <c r="K53" s="310"/>
      <c r="L53" s="312"/>
      <c r="M53" s="310"/>
      <c r="N53" s="312">
        <f t="shared" si="0"/>
        <v>0</v>
      </c>
      <c r="O53" s="313">
        <f t="shared" si="0"/>
        <v>0</v>
      </c>
    </row>
    <row r="54" spans="1:15" ht="25.5" customHeight="1">
      <c r="A54" s="314"/>
      <c r="B54" s="311"/>
      <c r="C54" s="310"/>
      <c r="D54" s="312"/>
      <c r="E54" s="310"/>
      <c r="F54" s="312"/>
      <c r="G54" s="310"/>
      <c r="H54" s="312"/>
      <c r="I54" s="310"/>
      <c r="J54" s="312"/>
      <c r="K54" s="310"/>
      <c r="L54" s="312"/>
      <c r="M54" s="310"/>
      <c r="N54" s="312">
        <f t="shared" si="0"/>
        <v>0</v>
      </c>
      <c r="O54" s="313">
        <f t="shared" si="0"/>
        <v>0</v>
      </c>
    </row>
    <row r="55" spans="1:15" ht="25.5" customHeight="1">
      <c r="A55" s="314"/>
      <c r="B55" s="311"/>
      <c r="C55" s="310"/>
      <c r="D55" s="312"/>
      <c r="E55" s="310"/>
      <c r="F55" s="312"/>
      <c r="G55" s="310"/>
      <c r="H55" s="312"/>
      <c r="I55" s="310"/>
      <c r="J55" s="312"/>
      <c r="K55" s="310"/>
      <c r="L55" s="312"/>
      <c r="M55" s="310"/>
      <c r="N55" s="312">
        <f t="shared" si="0"/>
        <v>0</v>
      </c>
      <c r="O55" s="313">
        <f t="shared" si="0"/>
        <v>0</v>
      </c>
    </row>
    <row r="56" spans="1:15" s="326" customFormat="1" ht="25.5" customHeight="1" thickBot="1">
      <c r="A56" s="322" t="s">
        <v>1289</v>
      </c>
      <c r="B56" s="323">
        <f aca="true" t="shared" si="1" ref="B56:O56">SUM(B7:B55)</f>
        <v>150590</v>
      </c>
      <c r="C56" s="324">
        <f t="shared" si="1"/>
        <v>0</v>
      </c>
      <c r="D56" s="323">
        <f t="shared" si="1"/>
        <v>149245</v>
      </c>
      <c r="E56" s="324">
        <f t="shared" si="1"/>
        <v>0</v>
      </c>
      <c r="F56" s="323" t="e">
        <f t="shared" si="1"/>
        <v>#REF!</v>
      </c>
      <c r="G56" s="324">
        <f t="shared" si="1"/>
        <v>0</v>
      </c>
      <c r="H56" s="323">
        <f t="shared" si="1"/>
        <v>6386</v>
      </c>
      <c r="I56" s="324">
        <f t="shared" si="1"/>
        <v>0</v>
      </c>
      <c r="J56" s="323">
        <f t="shared" si="1"/>
        <v>14834</v>
      </c>
      <c r="K56" s="324">
        <f t="shared" si="1"/>
        <v>0</v>
      </c>
      <c r="L56" s="323">
        <f t="shared" si="1"/>
        <v>12034</v>
      </c>
      <c r="M56" s="324">
        <f t="shared" si="1"/>
        <v>0</v>
      </c>
      <c r="N56" s="323" t="e">
        <f t="shared" si="1"/>
        <v>#REF!</v>
      </c>
      <c r="O56" s="325">
        <f t="shared" si="1"/>
        <v>0</v>
      </c>
    </row>
    <row r="57" spans="9:10" ht="13.5">
      <c r="I57" s="293"/>
      <c r="J57" s="327"/>
    </row>
    <row r="60" ht="13.5">
      <c r="G60" s="327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60" t="s">
        <v>1525</v>
      </c>
      <c r="B1" s="660"/>
      <c r="C1" s="660"/>
      <c r="D1" s="660"/>
    </row>
    <row r="2" spans="1:4" ht="13.5">
      <c r="A2" s="660"/>
      <c r="B2" s="660"/>
      <c r="C2" s="660"/>
      <c r="D2" s="660"/>
    </row>
    <row r="4" spans="1:16" ht="13.5">
      <c r="A4" s="661" t="s">
        <v>1227</v>
      </c>
      <c r="B4" s="661"/>
      <c r="C4" s="661"/>
      <c r="D4" s="661"/>
      <c r="E4" s="662" t="s">
        <v>539</v>
      </c>
      <c r="F4" s="663"/>
      <c r="G4" s="664"/>
      <c r="H4" s="452" t="s">
        <v>540</v>
      </c>
      <c r="I4" s="661" t="s">
        <v>1524</v>
      </c>
      <c r="J4" s="661"/>
      <c r="K4" s="661" t="s">
        <v>1523</v>
      </c>
      <c r="L4" s="661"/>
      <c r="P4" s="451" t="s">
        <v>7</v>
      </c>
    </row>
    <row r="5" spans="1:16" ht="22.5" customHeight="1">
      <c r="A5" s="639"/>
      <c r="B5" s="640"/>
      <c r="C5" s="640"/>
      <c r="D5" s="641"/>
      <c r="E5" s="644"/>
      <c r="F5" s="645"/>
      <c r="G5" s="646"/>
      <c r="H5" s="11"/>
      <c r="I5" s="665">
        <f>D38+H38+L38+P36+P31</f>
        <v>0</v>
      </c>
      <c r="J5" s="665"/>
      <c r="K5" s="648"/>
      <c r="L5" s="648"/>
      <c r="M5" s="642"/>
      <c r="N5" s="643"/>
      <c r="O5" s="643"/>
      <c r="P5" s="643"/>
    </row>
    <row r="6" spans="2:16" ht="13.5">
      <c r="B6" s="18"/>
      <c r="C6" s="18"/>
      <c r="D6" s="18"/>
      <c r="M6" s="666" t="s">
        <v>1522</v>
      </c>
      <c r="N6" s="666"/>
      <c r="O6" s="666"/>
      <c r="P6" s="666"/>
    </row>
    <row r="7" spans="1:16" s="448" customFormat="1" ht="13.5">
      <c r="A7" s="675" t="s">
        <v>1513</v>
      </c>
      <c r="B7" s="675"/>
      <c r="C7" s="675"/>
      <c r="D7" s="449"/>
      <c r="M7" s="670" t="s">
        <v>1521</v>
      </c>
      <c r="N7" s="670"/>
      <c r="O7" s="670"/>
      <c r="P7" s="670"/>
    </row>
    <row r="8" spans="1:16" ht="13.5">
      <c r="A8" s="667" t="s">
        <v>1512</v>
      </c>
      <c r="B8" s="668"/>
      <c r="C8" s="668"/>
      <c r="D8" s="669"/>
      <c r="E8" s="667" t="s">
        <v>1515</v>
      </c>
      <c r="F8" s="668"/>
      <c r="G8" s="668"/>
      <c r="H8" s="669"/>
      <c r="I8" s="667" t="s">
        <v>1518</v>
      </c>
      <c r="J8" s="668"/>
      <c r="K8" s="668"/>
      <c r="L8" s="669"/>
      <c r="M8" s="667" t="s">
        <v>1519</v>
      </c>
      <c r="N8" s="668"/>
      <c r="O8" s="668"/>
      <c r="P8" s="669"/>
    </row>
    <row r="9" spans="1:16" s="450" customFormat="1" ht="13.5">
      <c r="A9" s="676" t="s">
        <v>1514</v>
      </c>
      <c r="B9" s="677"/>
      <c r="C9" s="677"/>
      <c r="D9" s="678"/>
      <c r="E9" s="676" t="s">
        <v>1516</v>
      </c>
      <c r="F9" s="677"/>
      <c r="G9" s="677"/>
      <c r="H9" s="678"/>
      <c r="I9" s="676" t="s">
        <v>1517</v>
      </c>
      <c r="J9" s="677"/>
      <c r="K9" s="677"/>
      <c r="L9" s="678"/>
      <c r="M9" s="676"/>
      <c r="N9" s="677"/>
      <c r="O9" s="677"/>
      <c r="P9" s="678"/>
    </row>
    <row r="10" spans="1:16" ht="13.5">
      <c r="A10" s="47"/>
      <c r="B10" s="4" t="s">
        <v>545</v>
      </c>
      <c r="C10" s="4" t="s">
        <v>541</v>
      </c>
      <c r="D10" s="14" t="s">
        <v>1068</v>
      </c>
      <c r="E10" s="13"/>
      <c r="F10" s="4" t="s">
        <v>545</v>
      </c>
      <c r="G10" s="4" t="s">
        <v>541</v>
      </c>
      <c r="H10" s="14" t="s">
        <v>1068</v>
      </c>
      <c r="I10" s="13"/>
      <c r="J10" s="4" t="s">
        <v>545</v>
      </c>
      <c r="K10" s="4" t="s">
        <v>541</v>
      </c>
      <c r="L10" s="14" t="s">
        <v>1068</v>
      </c>
      <c r="M10" s="13"/>
      <c r="N10" s="4" t="s">
        <v>545</v>
      </c>
      <c r="O10" s="4" t="s">
        <v>541</v>
      </c>
      <c r="P10" s="47" t="s">
        <v>1068</v>
      </c>
    </row>
    <row r="11" spans="1:16" ht="13.5">
      <c r="A11" s="2"/>
      <c r="B11" s="197" t="s">
        <v>776</v>
      </c>
      <c r="C11" s="193">
        <v>850</v>
      </c>
      <c r="D11" s="78"/>
      <c r="E11" s="196"/>
      <c r="F11" s="197" t="s">
        <v>1266</v>
      </c>
      <c r="G11" s="193">
        <v>560</v>
      </c>
      <c r="H11" s="78"/>
      <c r="I11" s="44"/>
      <c r="J11" s="192" t="s">
        <v>1070</v>
      </c>
      <c r="K11" s="254">
        <v>13</v>
      </c>
      <c r="L11" s="78"/>
      <c r="M11" s="7"/>
      <c r="N11" s="39" t="s">
        <v>1090</v>
      </c>
      <c r="O11" s="34">
        <v>15</v>
      </c>
      <c r="P11" s="34"/>
    </row>
    <row r="12" spans="1:16" ht="13.5">
      <c r="A12" s="2"/>
      <c r="B12" s="197" t="s">
        <v>774</v>
      </c>
      <c r="C12" s="193">
        <v>140</v>
      </c>
      <c r="D12" s="78"/>
      <c r="E12" s="196"/>
      <c r="F12" s="197" t="s">
        <v>1267</v>
      </c>
      <c r="G12" s="193">
        <v>1090</v>
      </c>
      <c r="H12" s="78"/>
      <c r="I12" s="196"/>
      <c r="J12" s="192" t="s">
        <v>1071</v>
      </c>
      <c r="K12" s="254">
        <v>41</v>
      </c>
      <c r="L12" s="78"/>
      <c r="M12" s="1"/>
      <c r="N12" s="39" t="s">
        <v>1091</v>
      </c>
      <c r="O12" s="25">
        <v>80</v>
      </c>
      <c r="P12" s="26"/>
    </row>
    <row r="13" spans="1:16" ht="13.5">
      <c r="A13" s="2"/>
      <c r="B13" s="197" t="s">
        <v>1055</v>
      </c>
      <c r="C13" s="193">
        <v>910</v>
      </c>
      <c r="D13" s="78"/>
      <c r="E13" s="196"/>
      <c r="F13" s="197" t="s">
        <v>1268</v>
      </c>
      <c r="G13" s="193">
        <v>755</v>
      </c>
      <c r="H13" s="78"/>
      <c r="I13" s="196"/>
      <c r="J13" s="192" t="s">
        <v>775</v>
      </c>
      <c r="K13" s="78">
        <v>51</v>
      </c>
      <c r="L13" s="78"/>
      <c r="M13" s="32"/>
      <c r="N13" s="39" t="s">
        <v>1092</v>
      </c>
      <c r="O13" s="25">
        <v>29</v>
      </c>
      <c r="P13" s="33"/>
    </row>
    <row r="14" spans="1:16" ht="13.5">
      <c r="A14" s="2"/>
      <c r="B14" s="197" t="s">
        <v>1056</v>
      </c>
      <c r="C14" s="193">
        <v>855</v>
      </c>
      <c r="D14" s="78"/>
      <c r="E14" s="196"/>
      <c r="F14" s="197" t="s">
        <v>1059</v>
      </c>
      <c r="G14" s="193">
        <v>1370</v>
      </c>
      <c r="H14" s="78"/>
      <c r="I14" s="196"/>
      <c r="J14" s="192" t="s">
        <v>773</v>
      </c>
      <c r="K14" s="78">
        <v>20</v>
      </c>
      <c r="L14" s="78"/>
      <c r="M14" s="32"/>
      <c r="N14" s="39" t="s">
        <v>1093</v>
      </c>
      <c r="O14" s="25">
        <v>200</v>
      </c>
      <c r="P14" s="26"/>
    </row>
    <row r="15" spans="1:16" ht="13.5">
      <c r="A15" s="2"/>
      <c r="B15" s="197" t="s">
        <v>1057</v>
      </c>
      <c r="C15" s="193">
        <v>970</v>
      </c>
      <c r="D15" s="78"/>
      <c r="E15" s="196"/>
      <c r="F15" s="197" t="s">
        <v>1060</v>
      </c>
      <c r="G15" s="193">
        <v>57</v>
      </c>
      <c r="H15" s="78"/>
      <c r="I15" s="196"/>
      <c r="J15" s="192" t="s">
        <v>1072</v>
      </c>
      <c r="K15" s="78">
        <v>152</v>
      </c>
      <c r="L15" s="78"/>
      <c r="M15" s="32"/>
      <c r="N15" s="39" t="s">
        <v>1094</v>
      </c>
      <c r="O15" s="25">
        <v>43</v>
      </c>
      <c r="P15" s="31"/>
    </row>
    <row r="16" spans="1:16" ht="13.5">
      <c r="A16" s="2"/>
      <c r="B16" s="197" t="s">
        <v>1058</v>
      </c>
      <c r="C16" s="193">
        <v>1060</v>
      </c>
      <c r="D16" s="78"/>
      <c r="E16" s="196"/>
      <c r="F16" s="197" t="s">
        <v>1061</v>
      </c>
      <c r="G16" s="193">
        <v>1030</v>
      </c>
      <c r="H16" s="78"/>
      <c r="I16" s="196"/>
      <c r="J16" s="192" t="s">
        <v>1368</v>
      </c>
      <c r="K16" s="254">
        <v>12</v>
      </c>
      <c r="L16" s="78"/>
      <c r="M16" s="32"/>
      <c r="N16" s="39" t="s">
        <v>1095</v>
      </c>
      <c r="O16" s="26">
        <v>160</v>
      </c>
      <c r="P16" s="26"/>
    </row>
    <row r="17" spans="1:16" ht="13.5">
      <c r="A17" s="2"/>
      <c r="B17" s="192" t="s">
        <v>1069</v>
      </c>
      <c r="C17" s="254">
        <v>65</v>
      </c>
      <c r="D17" s="200"/>
      <c r="E17" s="196"/>
      <c r="F17" s="197" t="s">
        <v>1062</v>
      </c>
      <c r="G17" s="193">
        <v>201</v>
      </c>
      <c r="H17" s="78"/>
      <c r="I17" s="196"/>
      <c r="J17" s="192" t="s">
        <v>1369</v>
      </c>
      <c r="K17" s="254">
        <v>21</v>
      </c>
      <c r="L17" s="211"/>
      <c r="M17" s="22"/>
      <c r="N17" s="39" t="s">
        <v>1096</v>
      </c>
      <c r="O17" s="26">
        <v>70</v>
      </c>
      <c r="P17" s="34"/>
    </row>
    <row r="18" spans="1:16" ht="13.5">
      <c r="A18" s="2"/>
      <c r="B18" s="197"/>
      <c r="C18" s="193"/>
      <c r="D18" s="78"/>
      <c r="E18" s="196"/>
      <c r="F18" s="197" t="s">
        <v>1063</v>
      </c>
      <c r="G18" s="193">
        <v>325</v>
      </c>
      <c r="H18" s="78"/>
      <c r="I18" s="196"/>
      <c r="J18" s="192" t="s">
        <v>681</v>
      </c>
      <c r="K18" s="254">
        <v>160</v>
      </c>
      <c r="L18" s="78"/>
      <c r="M18" s="22"/>
      <c r="N18" s="39" t="s">
        <v>1097</v>
      </c>
      <c r="O18" s="33">
        <v>100</v>
      </c>
      <c r="P18" s="64"/>
    </row>
    <row r="19" spans="1:16" ht="13.5">
      <c r="A19" s="2"/>
      <c r="B19" s="197"/>
      <c r="C19" s="193"/>
      <c r="D19" s="78"/>
      <c r="E19" s="196"/>
      <c r="F19" s="197" t="s">
        <v>1064</v>
      </c>
      <c r="G19" s="193">
        <v>47</v>
      </c>
      <c r="H19" s="78"/>
      <c r="I19" s="196"/>
      <c r="J19" s="192" t="s">
        <v>1073</v>
      </c>
      <c r="K19" s="254">
        <v>13</v>
      </c>
      <c r="L19" s="78"/>
      <c r="M19" s="22"/>
      <c r="N19" s="39" t="s">
        <v>1098</v>
      </c>
      <c r="O19" s="26">
        <v>127</v>
      </c>
      <c r="P19" s="64"/>
    </row>
    <row r="20" spans="1:16" ht="13.5">
      <c r="A20" s="2"/>
      <c r="B20" s="197"/>
      <c r="C20" s="193"/>
      <c r="D20" s="78"/>
      <c r="E20" s="196"/>
      <c r="F20" s="197" t="s">
        <v>1065</v>
      </c>
      <c r="G20" s="193">
        <v>450</v>
      </c>
      <c r="H20" s="78"/>
      <c r="I20" s="196"/>
      <c r="J20" s="192" t="s">
        <v>1105</v>
      </c>
      <c r="K20" s="254">
        <v>23</v>
      </c>
      <c r="L20" s="78"/>
      <c r="M20" s="22"/>
      <c r="N20" s="39" t="s">
        <v>1099</v>
      </c>
      <c r="O20" s="26">
        <v>161</v>
      </c>
      <c r="P20" s="64"/>
    </row>
    <row r="21" spans="1:16" ht="13.5">
      <c r="A21" s="2"/>
      <c r="B21" s="197"/>
      <c r="C21" s="193"/>
      <c r="D21" s="78"/>
      <c r="E21" s="196"/>
      <c r="F21" s="192" t="s">
        <v>1066</v>
      </c>
      <c r="G21" s="193">
        <v>12</v>
      </c>
      <c r="H21" s="78"/>
      <c r="I21" s="196"/>
      <c r="J21" s="192" t="s">
        <v>1074</v>
      </c>
      <c r="K21" s="254">
        <v>23</v>
      </c>
      <c r="L21" s="206"/>
      <c r="M21" s="1"/>
      <c r="N21" s="22" t="s">
        <v>1101</v>
      </c>
      <c r="O21" s="24">
        <v>155</v>
      </c>
      <c r="P21" s="26"/>
    </row>
    <row r="22" spans="1:16" ht="13.5">
      <c r="A22" s="2"/>
      <c r="B22" s="197"/>
      <c r="C22" s="193"/>
      <c r="D22" s="78"/>
      <c r="E22" s="196"/>
      <c r="F22" s="192"/>
      <c r="G22" s="254"/>
      <c r="H22" s="78"/>
      <c r="I22" s="196"/>
      <c r="J22" s="192" t="s">
        <v>1075</v>
      </c>
      <c r="K22" s="51">
        <v>39</v>
      </c>
      <c r="L22" s="46"/>
      <c r="M22" s="1"/>
      <c r="N22" s="22" t="s">
        <v>1102</v>
      </c>
      <c r="O22" s="24">
        <v>120</v>
      </c>
      <c r="P22" s="26"/>
    </row>
    <row r="23" spans="1:16" ht="13.5">
      <c r="A23" s="2"/>
      <c r="B23" s="197"/>
      <c r="C23" s="193"/>
      <c r="D23" s="78"/>
      <c r="E23" s="196"/>
      <c r="F23" s="192"/>
      <c r="G23" s="254"/>
      <c r="H23" s="78"/>
      <c r="I23" s="196"/>
      <c r="J23" s="192" t="s">
        <v>1076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197"/>
      <c r="C24" s="193"/>
      <c r="D24" s="78"/>
      <c r="E24" s="442"/>
      <c r="F24" s="192"/>
      <c r="G24" s="254"/>
      <c r="H24" s="78"/>
      <c r="I24" s="196"/>
      <c r="J24" s="197" t="s">
        <v>777</v>
      </c>
      <c r="K24" s="202">
        <v>62</v>
      </c>
      <c r="L24" s="78"/>
      <c r="M24" s="29"/>
      <c r="N24" s="39"/>
      <c r="O24" s="34"/>
      <c r="P24" s="64"/>
    </row>
    <row r="25" spans="1:16" ht="13.5">
      <c r="A25" s="2"/>
      <c r="B25" s="197"/>
      <c r="C25" s="193"/>
      <c r="D25" s="78"/>
      <c r="E25" s="196"/>
      <c r="F25" s="192"/>
      <c r="G25" s="254"/>
      <c r="H25" s="78"/>
      <c r="I25" s="196"/>
      <c r="J25" s="197" t="s">
        <v>1077</v>
      </c>
      <c r="K25" s="202">
        <v>40</v>
      </c>
      <c r="L25" s="78"/>
      <c r="M25" s="29"/>
      <c r="N25" s="39"/>
      <c r="O25" s="34"/>
      <c r="P25" s="64"/>
    </row>
    <row r="26" spans="1:16" ht="13.5">
      <c r="A26" s="2"/>
      <c r="B26" s="197"/>
      <c r="C26" s="193"/>
      <c r="D26" s="78"/>
      <c r="E26" s="196"/>
      <c r="F26" s="192"/>
      <c r="G26" s="254"/>
      <c r="H26" s="78"/>
      <c r="I26" s="196"/>
      <c r="J26" s="192" t="s">
        <v>1078</v>
      </c>
      <c r="K26" s="202">
        <v>44</v>
      </c>
      <c r="L26" s="78"/>
      <c r="M26" s="29"/>
      <c r="N26" s="39"/>
      <c r="O26" s="34"/>
      <c r="P26" s="64"/>
    </row>
    <row r="27" spans="1:16" ht="13.5">
      <c r="A27" s="2"/>
      <c r="B27" s="197"/>
      <c r="C27" s="193"/>
      <c r="D27" s="78"/>
      <c r="E27" s="196"/>
      <c r="F27" s="192"/>
      <c r="G27" s="254"/>
      <c r="H27" s="78"/>
      <c r="I27" s="44"/>
      <c r="J27" s="192" t="s">
        <v>1079</v>
      </c>
      <c r="K27" s="202">
        <v>10</v>
      </c>
      <c r="L27" s="78"/>
      <c r="M27" s="29"/>
      <c r="N27" s="39"/>
      <c r="O27" s="34"/>
      <c r="P27" s="64"/>
    </row>
    <row r="28" spans="1:16" ht="13.5">
      <c r="A28" s="2"/>
      <c r="B28" s="197"/>
      <c r="C28" s="193"/>
      <c r="D28" s="78"/>
      <c r="E28" s="196"/>
      <c r="F28" s="192"/>
      <c r="G28" s="254"/>
      <c r="H28" s="211"/>
      <c r="I28" s="44"/>
      <c r="J28" s="192" t="s">
        <v>1080</v>
      </c>
      <c r="K28" s="202">
        <v>17</v>
      </c>
      <c r="L28" s="78"/>
      <c r="M28" s="29"/>
      <c r="N28" s="39"/>
      <c r="O28" s="34"/>
      <c r="P28" s="64"/>
    </row>
    <row r="29" spans="1:16" ht="13.5">
      <c r="A29" s="2"/>
      <c r="B29" s="197"/>
      <c r="C29" s="193"/>
      <c r="D29" s="78"/>
      <c r="E29" s="196"/>
      <c r="F29" s="192"/>
      <c r="G29" s="254"/>
      <c r="H29" s="211"/>
      <c r="I29" s="196"/>
      <c r="J29" s="192" t="s">
        <v>1081</v>
      </c>
      <c r="K29" s="202">
        <v>17</v>
      </c>
      <c r="L29" s="78"/>
      <c r="M29" s="26"/>
      <c r="N29" s="23"/>
      <c r="O29" s="24"/>
      <c r="P29" s="26"/>
    </row>
    <row r="30" spans="1:16" ht="13.5">
      <c r="A30" s="2"/>
      <c r="B30" s="197"/>
      <c r="C30" s="193"/>
      <c r="D30" s="78"/>
      <c r="E30" s="196"/>
      <c r="F30" s="192"/>
      <c r="G30" s="254"/>
      <c r="H30" s="211"/>
      <c r="I30" s="196"/>
      <c r="J30" s="434" t="s">
        <v>1082</v>
      </c>
      <c r="K30" s="443">
        <v>21</v>
      </c>
      <c r="L30" s="443"/>
      <c r="M30" s="26"/>
      <c r="N30" s="23"/>
      <c r="O30" s="24"/>
      <c r="P30" s="26"/>
    </row>
    <row r="31" spans="1:16" ht="13.5">
      <c r="A31" s="2"/>
      <c r="B31" s="197"/>
      <c r="C31" s="202"/>
      <c r="D31" s="206"/>
      <c r="E31" s="196"/>
      <c r="F31" s="192"/>
      <c r="G31" s="254"/>
      <c r="H31" s="211"/>
      <c r="I31" s="196"/>
      <c r="J31" s="434" t="s">
        <v>1083</v>
      </c>
      <c r="K31" s="443">
        <v>17</v>
      </c>
      <c r="L31" s="443"/>
      <c r="M31" s="26"/>
      <c r="N31" s="5"/>
      <c r="O31" s="67"/>
      <c r="P31" s="69"/>
    </row>
    <row r="32" spans="1:16" ht="13.5">
      <c r="A32" s="2"/>
      <c r="B32" s="197"/>
      <c r="C32" s="202"/>
      <c r="D32" s="206"/>
      <c r="E32" s="196"/>
      <c r="F32" s="192"/>
      <c r="G32" s="254"/>
      <c r="H32" s="211"/>
      <c r="I32" s="196"/>
      <c r="J32" s="434" t="s">
        <v>1084</v>
      </c>
      <c r="K32" s="443">
        <v>32</v>
      </c>
      <c r="L32" s="443"/>
      <c r="M32" s="26"/>
      <c r="N32" s="23"/>
      <c r="O32" s="16"/>
      <c r="P32" s="26"/>
    </row>
    <row r="33" spans="1:16" ht="13.5">
      <c r="A33" s="2"/>
      <c r="B33" s="197"/>
      <c r="C33" s="202"/>
      <c r="D33" s="206"/>
      <c r="E33" s="196"/>
      <c r="F33" s="192"/>
      <c r="G33" s="254"/>
      <c r="H33" s="211"/>
      <c r="I33" s="196"/>
      <c r="J33" s="434" t="s">
        <v>1085</v>
      </c>
      <c r="K33" s="443">
        <v>16</v>
      </c>
      <c r="L33" s="443"/>
      <c r="M33" s="2"/>
      <c r="N33" s="23"/>
      <c r="O33" s="16"/>
      <c r="P33" s="2"/>
    </row>
    <row r="34" spans="1:16" ht="13.5">
      <c r="A34" s="2"/>
      <c r="B34" s="197"/>
      <c r="C34" s="202"/>
      <c r="D34" s="206"/>
      <c r="E34" s="196"/>
      <c r="F34" s="192"/>
      <c r="G34" s="254"/>
      <c r="H34" s="78"/>
      <c r="I34" s="196"/>
      <c r="J34" s="434" t="s">
        <v>1086</v>
      </c>
      <c r="K34" s="443">
        <v>21</v>
      </c>
      <c r="L34" s="443"/>
      <c r="M34" s="2"/>
      <c r="N34" s="36"/>
      <c r="O34" s="16"/>
      <c r="P34" s="2"/>
    </row>
    <row r="35" spans="1:16" ht="13.5">
      <c r="A35" s="55"/>
      <c r="B35" s="197"/>
      <c r="C35" s="202"/>
      <c r="D35" s="206"/>
      <c r="E35" s="444"/>
      <c r="F35" s="445"/>
      <c r="G35" s="446"/>
      <c r="H35" s="444"/>
      <c r="I35" s="447"/>
      <c r="J35" s="434" t="s">
        <v>1087</v>
      </c>
      <c r="K35" s="443">
        <v>75</v>
      </c>
      <c r="L35" s="443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34" t="s">
        <v>1088</v>
      </c>
      <c r="K36" s="443">
        <v>30</v>
      </c>
      <c r="L36" s="443"/>
      <c r="M36" s="2"/>
      <c r="N36" s="5" t="s">
        <v>1104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71" t="s">
        <v>1520</v>
      </c>
      <c r="N37" s="672"/>
      <c r="O37" s="633">
        <f>C38+G38+K38+O36</f>
        <v>13016</v>
      </c>
      <c r="P37" s="631">
        <f>D38+H38+L38+P36+P31</f>
        <v>0</v>
      </c>
    </row>
    <row r="38" spans="1:16" ht="13.5" customHeight="1">
      <c r="A38" s="48"/>
      <c r="B38" s="436" t="s">
        <v>1104</v>
      </c>
      <c r="C38" s="437">
        <f>SUM(C11:C33)</f>
        <v>4850</v>
      </c>
      <c r="D38" s="438">
        <f>SUM(D11:D33)</f>
        <v>0</v>
      </c>
      <c r="E38" s="70"/>
      <c r="F38" s="439" t="s">
        <v>1104</v>
      </c>
      <c r="G38" s="440">
        <f>SUM(G11:G30)</f>
        <v>5897</v>
      </c>
      <c r="H38" s="438">
        <f>SUM(H11:H30)</f>
        <v>0</v>
      </c>
      <c r="I38" s="70"/>
      <c r="J38" s="436" t="s">
        <v>1104</v>
      </c>
      <c r="K38" s="441">
        <f>SUM(K11:K36)</f>
        <v>1009</v>
      </c>
      <c r="L38" s="438">
        <f>SUM(L11:L36)</f>
        <v>0</v>
      </c>
      <c r="M38" s="673"/>
      <c r="N38" s="674"/>
      <c r="O38" s="634"/>
      <c r="P38" s="632"/>
    </row>
    <row r="39" ht="13.5" customHeight="1"/>
    <row r="40" ht="13.5" customHeight="1"/>
    <row r="41" ht="13.5" customHeight="1"/>
    <row r="42" ht="13.5" customHeight="1"/>
  </sheetData>
  <sheetProtection/>
  <mergeCells count="24">
    <mergeCell ref="M37:N38"/>
    <mergeCell ref="O37:O38"/>
    <mergeCell ref="P37:P38"/>
    <mergeCell ref="A7:C7"/>
    <mergeCell ref="A9:D9"/>
    <mergeCell ref="E9:H9"/>
    <mergeCell ref="I9:L9"/>
    <mergeCell ref="M9:P9"/>
    <mergeCell ref="A8:D8"/>
    <mergeCell ref="M5:P5"/>
    <mergeCell ref="M6:P6"/>
    <mergeCell ref="E8:H8"/>
    <mergeCell ref="I8:L8"/>
    <mergeCell ref="M8:P8"/>
    <mergeCell ref="M7:P7"/>
    <mergeCell ref="A1:D2"/>
    <mergeCell ref="A4:D4"/>
    <mergeCell ref="E4:G4"/>
    <mergeCell ref="I4:J4"/>
    <mergeCell ref="K4:L4"/>
    <mergeCell ref="A5:D5"/>
    <mergeCell ref="E5:G5"/>
    <mergeCell ref="I5:J5"/>
    <mergeCell ref="K5:L5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6.875" style="0" customWidth="1"/>
    <col min="2" max="2" width="9.75390625" style="0" customWidth="1"/>
    <col min="3" max="3" width="22.875" style="0" bestFit="1" customWidth="1"/>
    <col min="4" max="5" width="13.125" style="0" customWidth="1"/>
  </cols>
  <sheetData>
    <row r="1" spans="1:5" ht="13.5">
      <c r="A1" s="456"/>
      <c r="B1" s="456"/>
      <c r="C1" s="456"/>
      <c r="D1" s="453" t="s">
        <v>1528</v>
      </c>
      <c r="E1" s="453" t="s">
        <v>1529</v>
      </c>
    </row>
    <row r="2" spans="1:5" ht="13.5">
      <c r="A2" s="454" t="s">
        <v>1545</v>
      </c>
      <c r="B2" s="454" t="s">
        <v>1533</v>
      </c>
      <c r="C2" s="454" t="s">
        <v>1539</v>
      </c>
      <c r="D2" s="458">
        <v>13770</v>
      </c>
      <c r="E2" s="458">
        <v>9505</v>
      </c>
    </row>
    <row r="3" spans="1:5" ht="13.5">
      <c r="A3" s="455"/>
      <c r="B3" s="455"/>
      <c r="C3" s="455" t="s">
        <v>1540</v>
      </c>
      <c r="D3" s="459">
        <v>12810</v>
      </c>
      <c r="E3" s="459">
        <v>18500</v>
      </c>
    </row>
    <row r="4" spans="1:5" ht="13.5">
      <c r="A4" s="455"/>
      <c r="B4" s="455"/>
      <c r="C4" s="455" t="s">
        <v>1541</v>
      </c>
      <c r="D4" s="459">
        <v>7515</v>
      </c>
      <c r="E4" s="459">
        <v>6360</v>
      </c>
    </row>
    <row r="5" spans="1:5" ht="13.5">
      <c r="A5" s="455"/>
      <c r="B5" s="455"/>
      <c r="C5" s="455" t="s">
        <v>1542</v>
      </c>
      <c r="D5" s="459">
        <v>7675</v>
      </c>
      <c r="E5" s="459">
        <v>8310</v>
      </c>
    </row>
    <row r="6" spans="1:5" ht="13.5">
      <c r="A6" s="456" t="s">
        <v>1544</v>
      </c>
      <c r="B6" s="456" t="s">
        <v>1534</v>
      </c>
      <c r="C6" s="456"/>
      <c r="D6" s="460">
        <v>11185</v>
      </c>
      <c r="E6" s="460">
        <v>14310</v>
      </c>
    </row>
    <row r="7" spans="1:5" ht="13.5">
      <c r="A7" s="456" t="s">
        <v>1546</v>
      </c>
      <c r="B7" s="456" t="s">
        <v>1535</v>
      </c>
      <c r="C7" s="456"/>
      <c r="D7" s="460">
        <v>10165</v>
      </c>
      <c r="E7" s="460">
        <v>11285</v>
      </c>
    </row>
    <row r="8" spans="1:5" ht="13.5">
      <c r="A8" s="456" t="s">
        <v>1547</v>
      </c>
      <c r="B8" s="456" t="s">
        <v>1536</v>
      </c>
      <c r="C8" s="456"/>
      <c r="D8" s="460">
        <v>6805</v>
      </c>
      <c r="E8" s="460">
        <v>6585</v>
      </c>
    </row>
    <row r="9" spans="1:5" ht="13.5">
      <c r="A9" s="456" t="s">
        <v>1548</v>
      </c>
      <c r="B9" s="456" t="s">
        <v>1537</v>
      </c>
      <c r="C9" s="456"/>
      <c r="D9" s="460">
        <v>6265</v>
      </c>
      <c r="E9" s="460">
        <v>5500</v>
      </c>
    </row>
    <row r="10" spans="1:5" ht="13.5">
      <c r="A10" s="454" t="s">
        <v>1549</v>
      </c>
      <c r="B10" s="454" t="s">
        <v>1538</v>
      </c>
      <c r="C10" s="454" t="s">
        <v>1531</v>
      </c>
      <c r="D10" s="458">
        <v>2150</v>
      </c>
      <c r="E10" s="458">
        <v>2405</v>
      </c>
    </row>
    <row r="11" spans="1:5" ht="13.5">
      <c r="A11" s="455"/>
      <c r="B11" s="455"/>
      <c r="C11" s="455" t="s">
        <v>1532</v>
      </c>
      <c r="D11" s="459">
        <v>1020</v>
      </c>
      <c r="E11" s="459">
        <v>960</v>
      </c>
    </row>
    <row r="12" spans="1:5" ht="13.5">
      <c r="A12" s="455" t="s">
        <v>1607</v>
      </c>
      <c r="B12" s="455" t="s">
        <v>1543</v>
      </c>
      <c r="C12" s="455" t="s">
        <v>1609</v>
      </c>
      <c r="D12" s="459">
        <v>4300</v>
      </c>
      <c r="E12" s="459">
        <v>3675</v>
      </c>
    </row>
    <row r="13" spans="1:5" ht="13.5">
      <c r="A13" s="457" t="s">
        <v>1608</v>
      </c>
      <c r="B13" s="457" t="s">
        <v>1550</v>
      </c>
      <c r="C13" s="457" t="s">
        <v>1610</v>
      </c>
      <c r="D13" s="461">
        <v>2030</v>
      </c>
      <c r="E13" s="461">
        <v>2230</v>
      </c>
    </row>
    <row r="14" spans="1:5" ht="13.5">
      <c r="A14" s="454" t="s">
        <v>1552</v>
      </c>
      <c r="B14" s="454" t="s">
        <v>1553</v>
      </c>
      <c r="C14" s="454" t="s">
        <v>1551</v>
      </c>
      <c r="D14" s="458">
        <v>1385</v>
      </c>
      <c r="E14" s="458">
        <v>1155</v>
      </c>
    </row>
    <row r="15" spans="1:5" ht="13.5">
      <c r="A15" s="455"/>
      <c r="B15" s="455"/>
      <c r="C15" s="455" t="s">
        <v>1554</v>
      </c>
      <c r="D15" s="459">
        <v>615</v>
      </c>
      <c r="E15" s="459">
        <v>585</v>
      </c>
    </row>
    <row r="16" spans="1:5" ht="13.5">
      <c r="A16" s="455"/>
      <c r="B16" s="455"/>
      <c r="C16" s="455" t="s">
        <v>1555</v>
      </c>
      <c r="D16" s="459">
        <v>1330</v>
      </c>
      <c r="E16" s="459">
        <v>1520</v>
      </c>
    </row>
    <row r="17" spans="1:5" ht="13.5">
      <c r="A17" s="457"/>
      <c r="B17" s="457"/>
      <c r="C17" s="457" t="s">
        <v>1556</v>
      </c>
      <c r="D17" s="461">
        <v>1710</v>
      </c>
      <c r="E17" s="461">
        <v>1540</v>
      </c>
    </row>
    <row r="18" spans="1:5" ht="13.5">
      <c r="A18" s="454" t="s">
        <v>1557</v>
      </c>
      <c r="B18" s="454" t="s">
        <v>1559</v>
      </c>
      <c r="C18" s="454" t="s">
        <v>1558</v>
      </c>
      <c r="D18" s="458">
        <v>1120</v>
      </c>
      <c r="E18" s="458">
        <v>1145</v>
      </c>
    </row>
    <row r="19" spans="1:5" ht="13.5">
      <c r="A19" s="455"/>
      <c r="B19" s="455" t="s">
        <v>1560</v>
      </c>
      <c r="C19" s="455" t="s">
        <v>1561</v>
      </c>
      <c r="D19" s="459">
        <v>2060</v>
      </c>
      <c r="E19" s="459">
        <v>2150</v>
      </c>
    </row>
    <row r="20" spans="1:5" ht="13.5">
      <c r="A20" s="457"/>
      <c r="B20" s="457" t="s">
        <v>1563</v>
      </c>
      <c r="C20" s="457" t="s">
        <v>1562</v>
      </c>
      <c r="D20" s="461">
        <v>3810</v>
      </c>
      <c r="E20" s="461">
        <v>4305</v>
      </c>
    </row>
    <row r="21" spans="1:5" ht="13.5">
      <c r="A21" s="454" t="s">
        <v>1564</v>
      </c>
      <c r="B21" s="454" t="s">
        <v>1565</v>
      </c>
      <c r="C21" s="454" t="s">
        <v>1566</v>
      </c>
      <c r="D21" s="458">
        <v>6675</v>
      </c>
      <c r="E21" s="458">
        <v>6285</v>
      </c>
    </row>
    <row r="22" spans="1:5" ht="13.5">
      <c r="A22" s="457"/>
      <c r="B22" s="457"/>
      <c r="C22" s="457" t="s">
        <v>1567</v>
      </c>
      <c r="D22" s="461">
        <v>8285</v>
      </c>
      <c r="E22" s="461">
        <v>8930</v>
      </c>
    </row>
    <row r="23" spans="1:5" ht="13.5">
      <c r="A23" s="454" t="s">
        <v>1557</v>
      </c>
      <c r="B23" s="454" t="s">
        <v>1569</v>
      </c>
      <c r="C23" s="454" t="s">
        <v>1568</v>
      </c>
      <c r="D23" s="458">
        <v>3105</v>
      </c>
      <c r="E23" s="458">
        <v>2140</v>
      </c>
    </row>
    <row r="24" spans="1:5" ht="13.5">
      <c r="A24" s="457"/>
      <c r="B24" s="457" t="s">
        <v>1570</v>
      </c>
      <c r="C24" s="457" t="s">
        <v>1571</v>
      </c>
      <c r="D24" s="461">
        <v>1520</v>
      </c>
      <c r="E24" s="461">
        <v>1630</v>
      </c>
    </row>
    <row r="25" spans="1:5" ht="13.5">
      <c r="A25" s="454" t="s">
        <v>1573</v>
      </c>
      <c r="B25" s="454" t="s">
        <v>1572</v>
      </c>
      <c r="C25" s="454" t="s">
        <v>1574</v>
      </c>
      <c r="D25" s="458">
        <v>2360</v>
      </c>
      <c r="E25" s="458">
        <v>2090</v>
      </c>
    </row>
    <row r="26" spans="1:5" ht="13.5">
      <c r="A26" s="455"/>
      <c r="B26" s="455"/>
      <c r="C26" s="455" t="s">
        <v>1575</v>
      </c>
      <c r="D26" s="459">
        <v>7555</v>
      </c>
      <c r="E26" s="459">
        <v>6860</v>
      </c>
    </row>
    <row r="27" spans="1:5" ht="13.5">
      <c r="A27" s="455"/>
      <c r="B27" s="455"/>
      <c r="C27" s="455" t="s">
        <v>1576</v>
      </c>
      <c r="D27" s="459">
        <v>1605</v>
      </c>
      <c r="E27" s="459">
        <v>905</v>
      </c>
    </row>
    <row r="28" spans="1:5" ht="13.5">
      <c r="A28" s="457"/>
      <c r="B28" s="457"/>
      <c r="C28" s="457" t="s">
        <v>1577</v>
      </c>
      <c r="D28" s="461">
        <v>745</v>
      </c>
      <c r="E28" s="461">
        <v>1320</v>
      </c>
    </row>
    <row r="29" spans="1:5" ht="13.5">
      <c r="A29" s="456" t="s">
        <v>1557</v>
      </c>
      <c r="B29" s="456" t="s">
        <v>1578</v>
      </c>
      <c r="C29" s="456" t="s">
        <v>1582</v>
      </c>
      <c r="D29" s="460">
        <v>4050</v>
      </c>
      <c r="E29" s="460">
        <v>4295</v>
      </c>
    </row>
    <row r="30" spans="1:5" ht="13.5">
      <c r="A30" s="454" t="s">
        <v>1579</v>
      </c>
      <c r="B30" s="454" t="s">
        <v>1580</v>
      </c>
      <c r="C30" s="454" t="s">
        <v>1581</v>
      </c>
      <c r="D30" s="458">
        <v>1125</v>
      </c>
      <c r="E30" s="458">
        <v>995</v>
      </c>
    </row>
    <row r="31" spans="1:5" ht="13.5">
      <c r="A31" s="455"/>
      <c r="B31" s="455" t="s">
        <v>1583</v>
      </c>
      <c r="C31" s="455" t="s">
        <v>1584</v>
      </c>
      <c r="D31" s="459">
        <v>615</v>
      </c>
      <c r="E31" s="459">
        <v>625</v>
      </c>
    </row>
    <row r="32" spans="1:5" ht="13.5">
      <c r="A32" s="457"/>
      <c r="B32" s="457" t="s">
        <v>1585</v>
      </c>
      <c r="C32" s="457" t="s">
        <v>1586</v>
      </c>
      <c r="D32" s="461">
        <v>1115</v>
      </c>
      <c r="E32" s="461">
        <v>1025</v>
      </c>
    </row>
    <row r="33" spans="1:5" ht="13.5">
      <c r="A33" s="454" t="s">
        <v>1587</v>
      </c>
      <c r="B33" s="454" t="s">
        <v>1588</v>
      </c>
      <c r="C33" s="454" t="s">
        <v>1589</v>
      </c>
      <c r="D33" s="458">
        <v>445</v>
      </c>
      <c r="E33" s="458">
        <v>400</v>
      </c>
    </row>
    <row r="34" spans="1:5" ht="13.5">
      <c r="A34" s="455"/>
      <c r="B34" s="455"/>
      <c r="C34" s="455" t="s">
        <v>1590</v>
      </c>
      <c r="D34" s="459">
        <v>4575</v>
      </c>
      <c r="E34" s="459">
        <v>4410</v>
      </c>
    </row>
    <row r="35" spans="1:5" ht="13.5">
      <c r="A35" s="455"/>
      <c r="B35" s="455"/>
      <c r="C35" s="455" t="s">
        <v>1591</v>
      </c>
      <c r="D35" s="459">
        <v>895</v>
      </c>
      <c r="E35" s="459">
        <v>915</v>
      </c>
    </row>
    <row r="36" spans="1:5" ht="13.5">
      <c r="A36" s="455"/>
      <c r="B36" s="455"/>
      <c r="C36" s="455" t="s">
        <v>1592</v>
      </c>
      <c r="D36" s="459">
        <v>1170</v>
      </c>
      <c r="E36" s="459">
        <v>715</v>
      </c>
    </row>
    <row r="37" spans="1:5" ht="13.5">
      <c r="A37" s="457"/>
      <c r="B37" s="457"/>
      <c r="C37" s="457" t="s">
        <v>1593</v>
      </c>
      <c r="D37" s="461">
        <v>215</v>
      </c>
      <c r="E37" s="461">
        <v>175</v>
      </c>
    </row>
    <row r="38" spans="1:5" ht="13.5">
      <c r="A38" s="454" t="s">
        <v>1579</v>
      </c>
      <c r="B38" s="454" t="s">
        <v>1594</v>
      </c>
      <c r="C38" s="454" t="s">
        <v>1595</v>
      </c>
      <c r="D38" s="458">
        <v>475</v>
      </c>
      <c r="E38" s="458">
        <v>415</v>
      </c>
    </row>
    <row r="39" spans="1:5" ht="13.5">
      <c r="A39" s="455"/>
      <c r="B39" s="455" t="s">
        <v>1597</v>
      </c>
      <c r="C39" s="455" t="s">
        <v>1596</v>
      </c>
      <c r="D39" s="459">
        <v>1651</v>
      </c>
      <c r="E39" s="459">
        <v>1625</v>
      </c>
    </row>
    <row r="40" spans="1:5" ht="13.5">
      <c r="A40" s="455"/>
      <c r="B40" s="455" t="s">
        <v>1599</v>
      </c>
      <c r="C40" s="455" t="s">
        <v>1598</v>
      </c>
      <c r="D40" s="459">
        <v>226</v>
      </c>
      <c r="E40" s="459">
        <v>240</v>
      </c>
    </row>
    <row r="41" spans="1:5" ht="13.5">
      <c r="A41" s="455"/>
      <c r="B41" s="455" t="s">
        <v>1600</v>
      </c>
      <c r="C41" s="455" t="s">
        <v>1642</v>
      </c>
      <c r="D41" s="459">
        <v>1185</v>
      </c>
      <c r="E41" s="459">
        <v>1100</v>
      </c>
    </row>
    <row r="42" spans="1:5" ht="13.5">
      <c r="A42" s="455"/>
      <c r="B42" s="455" t="s">
        <v>1602</v>
      </c>
      <c r="C42" s="455" t="s">
        <v>1601</v>
      </c>
      <c r="D42" s="459">
        <v>681</v>
      </c>
      <c r="E42" s="459">
        <v>675</v>
      </c>
    </row>
    <row r="43" spans="1:5" ht="13.5">
      <c r="A43" s="457"/>
      <c r="B43" s="457" t="s">
        <v>1604</v>
      </c>
      <c r="C43" s="457" t="s">
        <v>1603</v>
      </c>
      <c r="D43" s="461">
        <v>485</v>
      </c>
      <c r="E43" s="461">
        <v>630</v>
      </c>
    </row>
    <row r="44" spans="1:5" ht="13.5">
      <c r="A44" s="454" t="s">
        <v>1607</v>
      </c>
      <c r="B44" s="454" t="s">
        <v>1605</v>
      </c>
      <c r="C44" s="454" t="s">
        <v>1606</v>
      </c>
      <c r="D44" s="458">
        <v>140</v>
      </c>
      <c r="E44" s="458">
        <v>75</v>
      </c>
    </row>
    <row r="45" spans="1:5" ht="13.5">
      <c r="A45" s="455"/>
      <c r="B45" s="455" t="s">
        <v>1612</v>
      </c>
      <c r="C45" s="455" t="s">
        <v>1611</v>
      </c>
      <c r="D45" s="459">
        <v>110</v>
      </c>
      <c r="E45" s="459">
        <v>115</v>
      </c>
    </row>
    <row r="46" spans="1:5" ht="13.5">
      <c r="A46" s="455"/>
      <c r="B46" s="455" t="s">
        <v>1614</v>
      </c>
      <c r="C46" s="455" t="s">
        <v>1613</v>
      </c>
      <c r="D46" s="459">
        <v>65</v>
      </c>
      <c r="E46" s="459">
        <v>45</v>
      </c>
    </row>
    <row r="47" spans="1:5" ht="13.5">
      <c r="A47" s="457"/>
      <c r="B47" s="457" t="s">
        <v>1615</v>
      </c>
      <c r="C47" s="457" t="s">
        <v>1616</v>
      </c>
      <c r="D47" s="461">
        <v>80</v>
      </c>
      <c r="E47" s="461">
        <v>100</v>
      </c>
    </row>
    <row r="48" spans="1:5" ht="13.5">
      <c r="A48" s="454" t="s">
        <v>1619</v>
      </c>
      <c r="B48" s="454" t="s">
        <v>1617</v>
      </c>
      <c r="C48" s="454" t="s">
        <v>1618</v>
      </c>
      <c r="D48" s="458">
        <v>340</v>
      </c>
      <c r="E48" s="458">
        <v>360</v>
      </c>
    </row>
    <row r="49" spans="1:5" ht="13.5">
      <c r="A49" s="457"/>
      <c r="B49" s="457"/>
      <c r="C49" s="457" t="s">
        <v>1620</v>
      </c>
      <c r="D49" s="461">
        <v>385</v>
      </c>
      <c r="E49" s="461">
        <v>305</v>
      </c>
    </row>
    <row r="50" spans="1:5" ht="13.5">
      <c r="A50" s="456" t="s">
        <v>1607</v>
      </c>
      <c r="B50" s="456" t="s">
        <v>1622</v>
      </c>
      <c r="C50" s="456" t="s">
        <v>1621</v>
      </c>
      <c r="D50" s="460">
        <v>60</v>
      </c>
      <c r="E50" s="460">
        <v>40</v>
      </c>
    </row>
    <row r="51" spans="1:5" ht="13.5">
      <c r="A51" s="454" t="s">
        <v>1624</v>
      </c>
      <c r="B51" s="454" t="s">
        <v>1623</v>
      </c>
      <c r="C51" s="454" t="s">
        <v>1625</v>
      </c>
      <c r="D51" s="458">
        <v>1025</v>
      </c>
      <c r="E51" s="458">
        <v>1035</v>
      </c>
    </row>
    <row r="52" spans="1:5" ht="13.5">
      <c r="A52" s="455"/>
      <c r="B52" s="455"/>
      <c r="C52" s="455" t="s">
        <v>1626</v>
      </c>
      <c r="D52" s="459">
        <v>105</v>
      </c>
      <c r="E52" s="459">
        <v>40</v>
      </c>
    </row>
    <row r="53" spans="1:5" ht="13.5">
      <c r="A53" s="455"/>
      <c r="B53" s="455"/>
      <c r="C53" s="455" t="s">
        <v>1627</v>
      </c>
      <c r="D53" s="459">
        <v>30</v>
      </c>
      <c r="E53" s="459">
        <v>0</v>
      </c>
    </row>
    <row r="54" spans="1:5" ht="13.5">
      <c r="A54" s="455"/>
      <c r="B54" s="455"/>
      <c r="C54" s="455" t="s">
        <v>1628</v>
      </c>
      <c r="D54" s="459">
        <v>0</v>
      </c>
      <c r="E54" s="459">
        <v>75</v>
      </c>
    </row>
    <row r="55" spans="1:5" ht="13.5">
      <c r="A55" s="455"/>
      <c r="B55" s="455"/>
      <c r="C55" s="455" t="s">
        <v>1629</v>
      </c>
      <c r="D55" s="459">
        <v>75</v>
      </c>
      <c r="E55" s="459">
        <v>90</v>
      </c>
    </row>
    <row r="56" spans="1:5" ht="13.5">
      <c r="A56" s="457"/>
      <c r="B56" s="457"/>
      <c r="C56" s="457" t="s">
        <v>1630</v>
      </c>
      <c r="D56" s="461">
        <v>35</v>
      </c>
      <c r="E56" s="461">
        <v>35</v>
      </c>
    </row>
    <row r="57" spans="1:5" ht="13.5">
      <c r="A57" s="454" t="s">
        <v>1641</v>
      </c>
      <c r="B57" s="454" t="s">
        <v>1640</v>
      </c>
      <c r="C57" s="454" t="s">
        <v>1631</v>
      </c>
      <c r="D57" s="458">
        <v>910</v>
      </c>
      <c r="E57" s="458">
        <v>1185</v>
      </c>
    </row>
    <row r="58" spans="1:5" ht="13.5">
      <c r="A58" s="455"/>
      <c r="B58" s="455"/>
      <c r="C58" s="455" t="s">
        <v>1636</v>
      </c>
      <c r="D58" s="459">
        <v>117</v>
      </c>
      <c r="E58" s="459">
        <v>95</v>
      </c>
    </row>
    <row r="59" spans="1:5" ht="13.5">
      <c r="A59" s="455"/>
      <c r="B59" s="455"/>
      <c r="C59" s="455" t="s">
        <v>1632</v>
      </c>
      <c r="D59" s="459">
        <v>65</v>
      </c>
      <c r="E59" s="459">
        <v>50</v>
      </c>
    </row>
    <row r="60" spans="1:5" ht="13.5">
      <c r="A60" s="455"/>
      <c r="B60" s="455"/>
      <c r="C60" s="455" t="s">
        <v>1637</v>
      </c>
      <c r="D60" s="459">
        <v>55</v>
      </c>
      <c r="E60" s="459">
        <v>30</v>
      </c>
    </row>
    <row r="61" spans="1:5" ht="13.5">
      <c r="A61" s="455"/>
      <c r="B61" s="455"/>
      <c r="C61" s="455" t="s">
        <v>1638</v>
      </c>
      <c r="D61" s="459">
        <v>130</v>
      </c>
      <c r="E61" s="459">
        <v>50</v>
      </c>
    </row>
    <row r="62" spans="1:5" ht="13.5">
      <c r="A62" s="457"/>
      <c r="B62" s="457"/>
      <c r="C62" s="457" t="s">
        <v>1639</v>
      </c>
      <c r="D62" s="461">
        <v>0</v>
      </c>
      <c r="E62" s="461">
        <v>0</v>
      </c>
    </row>
    <row r="63" spans="1:5" ht="13.5">
      <c r="A63" s="456" t="s">
        <v>1634</v>
      </c>
      <c r="B63" s="456" t="s">
        <v>1635</v>
      </c>
      <c r="C63" s="456"/>
      <c r="D63" s="460">
        <v>70</v>
      </c>
      <c r="E63" s="460">
        <v>20</v>
      </c>
    </row>
    <row r="64" spans="1:5" ht="13.5">
      <c r="A64" s="462"/>
      <c r="B64" s="462"/>
      <c r="C64" s="462"/>
      <c r="D64" s="463">
        <f>SUBTOTAL(9,D2:D63)</f>
        <v>152275</v>
      </c>
      <c r="E64" s="463">
        <f>SUBTOTAL(9,E2:E63)</f>
        <v>154170</v>
      </c>
    </row>
  </sheetData>
  <sheetProtection/>
  <printOptions/>
  <pageMargins left="0.7086614173228347" right="0.7086614173228347" top="0.5118110236220472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MNOC_USER</cp:lastModifiedBy>
  <cp:lastPrinted>2020-06-18T01:15:35Z</cp:lastPrinted>
  <dcterms:created xsi:type="dcterms:W3CDTF">1999-05-11T01:05:26Z</dcterms:created>
  <dcterms:modified xsi:type="dcterms:W3CDTF">2020-06-19T07:21:51Z</dcterms:modified>
  <cp:category/>
  <cp:version/>
  <cp:contentType/>
  <cp:contentStatus/>
</cp:coreProperties>
</file>